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NSTRA KOMINFO 12 DESEMBER 2017\Renstra Kominfo Desember 2017\tabel renstra\TABEL T.C.  27\"/>
    </mc:Choice>
  </mc:AlternateContent>
  <bookViews>
    <workbookView xWindow="0" yWindow="0" windowWidth="20736" windowHeight="8616"/>
  </bookViews>
  <sheets>
    <sheet name="Sheet1" sheetId="1" r:id="rId1"/>
  </sheets>
  <definedNames>
    <definedName name="_xlnm.Print_Titles" localSheetId="0">Sheet1!$6:$9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3" i="1" l="1"/>
  <c r="P103" i="1"/>
  <c r="N103" i="1"/>
  <c r="N77" i="1" l="1"/>
  <c r="P77" i="1"/>
  <c r="R77" i="1"/>
  <c r="R96" i="1"/>
  <c r="P96" i="1"/>
  <c r="R124" i="1" l="1"/>
  <c r="P124" i="1"/>
  <c r="N124" i="1"/>
  <c r="L124" i="1"/>
  <c r="R128" i="1"/>
  <c r="P128" i="1"/>
  <c r="N128" i="1"/>
  <c r="L128" i="1"/>
  <c r="R134" i="1"/>
  <c r="R133" i="1" s="1"/>
  <c r="P134" i="1"/>
  <c r="P133" i="1" s="1"/>
  <c r="N134" i="1"/>
  <c r="N133" i="1" s="1"/>
  <c r="Q133" i="1"/>
  <c r="O133" i="1"/>
  <c r="M133" i="1"/>
  <c r="R70" i="1" l="1"/>
  <c r="P70" i="1"/>
  <c r="R111" i="1" l="1"/>
  <c r="P111" i="1"/>
  <c r="N111" i="1"/>
  <c r="J111" i="1"/>
  <c r="N100" i="1"/>
  <c r="N96" i="1" s="1"/>
  <c r="R94" i="1"/>
  <c r="P94" i="1"/>
  <c r="R93" i="1"/>
  <c r="P93" i="1"/>
  <c r="R92" i="1"/>
  <c r="P92" i="1"/>
  <c r="R91" i="1"/>
  <c r="P91" i="1"/>
  <c r="N91" i="1"/>
  <c r="R90" i="1"/>
  <c r="P90" i="1"/>
  <c r="R89" i="1"/>
  <c r="P89" i="1"/>
  <c r="R88" i="1"/>
  <c r="P88" i="1"/>
  <c r="N88" i="1"/>
  <c r="R87" i="1"/>
  <c r="P87" i="1"/>
  <c r="N87" i="1"/>
  <c r="N52" i="1"/>
  <c r="P52" i="1" s="1"/>
  <c r="R52" i="1" s="1"/>
  <c r="N51" i="1"/>
  <c r="P51" i="1" s="1"/>
  <c r="R51" i="1" s="1"/>
  <c r="N50" i="1"/>
  <c r="P50" i="1" s="1"/>
  <c r="R50" i="1" s="1"/>
  <c r="N49" i="1"/>
  <c r="P49" i="1" s="1"/>
  <c r="R49" i="1" s="1"/>
  <c r="N69" i="1"/>
  <c r="P72" i="1"/>
  <c r="R72" i="1"/>
  <c r="P73" i="1"/>
  <c r="R73" i="1"/>
  <c r="P74" i="1"/>
  <c r="R74" i="1"/>
  <c r="P75" i="1"/>
  <c r="R75" i="1"/>
  <c r="N86" i="1" l="1"/>
  <c r="N68" i="1" s="1"/>
  <c r="P69" i="1"/>
  <c r="R69" i="1"/>
  <c r="P86" i="1"/>
  <c r="R86" i="1"/>
  <c r="R68" i="1" l="1"/>
  <c r="P68" i="1"/>
  <c r="L80" i="1"/>
  <c r="J108" i="1"/>
  <c r="J53" i="1"/>
  <c r="J28" i="1"/>
  <c r="J80" i="1"/>
  <c r="J48" i="1"/>
  <c r="J134" i="1"/>
  <c r="J133" i="1" s="1"/>
  <c r="J103" i="1"/>
  <c r="J128" i="1"/>
  <c r="J124" i="1"/>
  <c r="L134" i="1"/>
  <c r="R146" i="1" l="1"/>
  <c r="R145" i="1" s="1"/>
  <c r="P146" i="1"/>
  <c r="P145" i="1" s="1"/>
  <c r="N146" i="1"/>
  <c r="N145" i="1" s="1"/>
  <c r="M145" i="1"/>
  <c r="J147" i="1"/>
  <c r="J145" i="1" s="1"/>
  <c r="L147" i="1"/>
  <c r="L145" i="1" s="1"/>
  <c r="L28" i="1" l="1"/>
  <c r="R45" i="1"/>
  <c r="P45" i="1"/>
  <c r="R28" i="1"/>
  <c r="P28" i="1"/>
  <c r="N28" i="1"/>
  <c r="R42" i="1"/>
  <c r="P42" i="1"/>
  <c r="N42" i="1"/>
  <c r="L12" i="1"/>
  <c r="N45" i="1"/>
  <c r="N22" i="1"/>
  <c r="N18" i="1"/>
  <c r="P18" i="1" s="1"/>
  <c r="R18" i="1" s="1"/>
  <c r="N16" i="1"/>
  <c r="P16" i="1" s="1"/>
  <c r="R16" i="1" s="1"/>
  <c r="N17" i="1"/>
  <c r="P17" i="1" s="1"/>
  <c r="R17" i="1" s="1"/>
  <c r="R12" i="1" l="1"/>
  <c r="R48" i="1"/>
  <c r="P48" i="1"/>
  <c r="N48" i="1"/>
  <c r="N12" i="1"/>
  <c r="P12" i="1"/>
  <c r="P11" i="1" l="1"/>
  <c r="P155" i="1" s="1"/>
  <c r="R11" i="1"/>
  <c r="R155" i="1" s="1"/>
  <c r="N11" i="1"/>
  <c r="N155" i="1" s="1"/>
  <c r="L133" i="1"/>
  <c r="L48" i="1"/>
  <c r="L69" i="1"/>
  <c r="L77" i="1"/>
  <c r="L86" i="1"/>
  <c r="L96" i="1"/>
  <c r="L103" i="1"/>
  <c r="L108" i="1"/>
  <c r="L111" i="1"/>
  <c r="J86" i="1"/>
  <c r="J96" i="1"/>
  <c r="J77" i="1"/>
  <c r="L45" i="1"/>
  <c r="L42" i="1"/>
  <c r="J69" i="1"/>
  <c r="J45" i="1"/>
  <c r="J42" i="1"/>
  <c r="J16" i="1"/>
  <c r="J12" i="1" s="1"/>
  <c r="J11" i="1" l="1"/>
  <c r="L68" i="1"/>
  <c r="J68" i="1"/>
  <c r="L11" i="1"/>
  <c r="L155" i="1" l="1"/>
  <c r="J155" i="1"/>
</calcChain>
</file>

<file path=xl/sharedStrings.xml><?xml version="1.0" encoding="utf-8"?>
<sst xmlns="http://schemas.openxmlformats.org/spreadsheetml/2006/main" count="371" uniqueCount="250">
  <si>
    <t>INDIKATOR KINERJA TUJUAN, SASARAN, PROGRAM (OUT COME) DAN KEGIATAN (OUTPUT)</t>
  </si>
  <si>
    <t>Target</t>
  </si>
  <si>
    <t>Rp</t>
  </si>
  <si>
    <t>LOKASI</t>
  </si>
  <si>
    <t>URUSAN KOMUNIKASI DAN INFORMATIKA</t>
  </si>
  <si>
    <t>PROGRAM PENINGKATAN AKSES DAN KUALITAS INFORMASI PUBLIK</t>
  </si>
  <si>
    <t>Monitoring dan evaluasi penyediaann informasi publik</t>
  </si>
  <si>
    <t xml:space="preserve">Pelaksanaan kemitraan Lembaga  Media dan komunitas </t>
  </si>
  <si>
    <t>Fasilitasi dan Konsultasi bagi pengelola informasi publik</t>
  </si>
  <si>
    <t>Monitoring dan evaluasi penyediaann Komunikasi publik</t>
  </si>
  <si>
    <t>APLIKASI INFORMATIKA</t>
  </si>
  <si>
    <t>PROGRAM PENINGKATAN LAYANAN PUBLIK DAN PEMERINTAH BERBASIS E-GOVERNMENT</t>
  </si>
  <si>
    <t>Penyelenggaraan Sistem Komunikasi Intra Pemerintah Daerah</t>
  </si>
  <si>
    <t xml:space="preserve">Penyelenggaraan Manajemen dana dan informasi Pemerintah daerah </t>
  </si>
  <si>
    <t>Penyelenggaraan akses internet dan intranet Pemerintah Provinsi</t>
  </si>
  <si>
    <t>Penyelenggaraan pengembangan dan pengelolan aplikasi generik, spesisfik, dan suplemen yang terintegrasi</t>
  </si>
  <si>
    <t>layanan peningkatan kualitas layanan publik Pemerintah Provinsi melalui pemanfaatan TIK</t>
  </si>
  <si>
    <t>Penyelenggaraan ekosistem TIK dan kerjasama Smart Province</t>
  </si>
  <si>
    <t xml:space="preserve">Penyelenggaraan Government Chief Information Officer (GCIO) </t>
  </si>
  <si>
    <t>Pengembangan Sumberdaya TIK dan SDM Pemerintah Daerah dan masyarakat</t>
  </si>
  <si>
    <t>Promosi dan Sosialisasi layanan  publik berbasis elektronik</t>
  </si>
  <si>
    <t>URUSAN PERSANDIAN</t>
  </si>
  <si>
    <t>Pengawasan dan Evaluasi penyeleggaraan pengaman informasi daerah</t>
  </si>
  <si>
    <t>Penetapan pola hubungan komunikasi Sandi antar perangkat daerah provinsi</t>
  </si>
  <si>
    <t>URUSAN STATISTIK</t>
  </si>
  <si>
    <t>Survey</t>
  </si>
  <si>
    <t>Penyediaan Data Statistik Sektoral</t>
  </si>
  <si>
    <t>Pelaksanaan Metadata</t>
  </si>
  <si>
    <t>Pengolahan Data</t>
  </si>
  <si>
    <t>Buku PDRB</t>
  </si>
  <si>
    <t>Program Peningkatan Pengembangan Sistem Pelaporan Capaian Kinerja Keuangan</t>
  </si>
  <si>
    <t>Penyediaan pelayanan Common Centre</t>
  </si>
  <si>
    <t>Pengelolaan dan perlindungan informasi milik pemerintah daerah dengan persandian</t>
  </si>
  <si>
    <t>Pemanfaatan perangkat kerja, perangkat lunak dan jaring komunikasi sandi di daerah</t>
  </si>
  <si>
    <t>Perumusan regulasi, kebijakan dan Monev penyelenggaraan eGovernment</t>
  </si>
  <si>
    <t>Tersedianya Laporan Keuangan dan Program</t>
  </si>
  <si>
    <t>Diseminasi Informasi</t>
  </si>
  <si>
    <t>Pemilihan Media Tradisional terbaik</t>
  </si>
  <si>
    <t>Pembinaan dan Pemberdayaan Kellompok Informasi Masyarakat (KIM)</t>
  </si>
  <si>
    <t>Literasi Informasi Media Komunikasi  Informasi</t>
  </si>
  <si>
    <t>Rapat koordinasi Komunikasi Persandian</t>
  </si>
  <si>
    <t>Implementasi e_Government Pem Prov Sumbar</t>
  </si>
  <si>
    <t>Rakor Statistik Sektoral</t>
  </si>
  <si>
    <t>Pengelolaaan dan pemanfaatan saluran publik</t>
  </si>
  <si>
    <t>Penyediaan Jasa Informasi, Dokumentasi dan Publikasi</t>
  </si>
  <si>
    <t>Penyusunan laporan capaian kinerja dan ikhtisar realisasi kinerja SKPD</t>
  </si>
  <si>
    <t>Penatausahaan keuangan</t>
  </si>
  <si>
    <t>Penyusunanan dan penganggaran SKPD</t>
  </si>
  <si>
    <t>Monitoring dan Evaluasi Program dan Kegiatan SKPD</t>
  </si>
  <si>
    <t>Pengelolaan, pengawasan dan pengendalian aset SKPD</t>
  </si>
  <si>
    <t>Perumusan kebijakan teknis dibidang peyediaan komunikasi publik</t>
  </si>
  <si>
    <t>Layanan infrastruktur dasar data Cente, Disaster Recovery Center dan TIK</t>
  </si>
  <si>
    <t>PROGRAM PENGAMANAN PERSANDIAN UNTUK PENGAMANAN INFORMASI</t>
  </si>
  <si>
    <t>PROGRAM PENGEMBANGAN DATA/INFORMASI STATISTIK SEKTORAL LINGKUP DAERAH PROVINSI</t>
  </si>
  <si>
    <t>Program Penyebarluasan Informasi Penyelenggaraan Pemda</t>
  </si>
  <si>
    <t>Program Kerjasama Informasi dan Media Massa</t>
  </si>
  <si>
    <t>Program Komunikasi Publik</t>
  </si>
  <si>
    <t>Program Pengelolaan E-Government Pemerintah Daerah</t>
  </si>
  <si>
    <t>Program Pengkajian dan Penelitian Bidang Komunikasi dan Informasi</t>
  </si>
  <si>
    <t>Program Fasilitasi Peningkatan SDM Bidang Komunikasi dan Informasi</t>
  </si>
  <si>
    <t>Penyellenggaraan Kompilasi produk Administrasi</t>
  </si>
  <si>
    <t>Layanan Website lembaga pelayanan publik dan kegiaatan pemerintah provinsi</t>
  </si>
  <si>
    <t>Penyampaian hasil putusan mediasi dan Ajudiasi Non Litigasi</t>
  </si>
  <si>
    <t>Program Keterbukaan Informasi</t>
  </si>
  <si>
    <t>Layanan nama domain dan sub domain bagi lembaga, pelayanan publik, dan kegiatan di lingkup Pemerintah Daerah</t>
  </si>
  <si>
    <t>Koordinasi penyelenggaraan persandian untuk pengamanan informasi pemerintah daerah</t>
  </si>
  <si>
    <t>Konsultasi penyelenggaraan persandian untuk pengamanan informasi pemerintah daerah</t>
  </si>
  <si>
    <t>Penyelenggraan Informasi Publik</t>
  </si>
  <si>
    <t>Operasional Komisi Informasi (KI)</t>
  </si>
  <si>
    <t>Peningkatan kapasitas sumber daya manusia dalam rangka penyelrnggaraan persandian untuk pengamanan informasi milik pemerintah daerah</t>
  </si>
  <si>
    <t>KONDISI KINERJA PADA AKHIR PRIODE RENSTRA PERANGKAT DAERAH  (2021)</t>
  </si>
  <si>
    <t>Lanjutan Pembangunan Gedung Inforkom</t>
  </si>
  <si>
    <t>UNIT KERJA PERANGKAT DAERAH PENANGGUNG JAWAB</t>
  </si>
  <si>
    <t>Program Informasi dan Komunikasi Publik</t>
  </si>
  <si>
    <t>Perumusan kebijakan teknis dibidang peyediaan informasi publik</t>
  </si>
  <si>
    <t>Pemantauan isu publik ,pendapat umum dan aduan masyarakat</t>
  </si>
  <si>
    <t>Pengelolaan informasi berbasis agenda prioritas pemerintah</t>
  </si>
  <si>
    <t xml:space="preserve">Fasilitas dan konsultasi bagi pengelola informasi  pulbik </t>
  </si>
  <si>
    <t>12 Bulan</t>
  </si>
  <si>
    <t>Dinas Komunikasi dan Informatika Provinsi Sumatera Barat</t>
  </si>
  <si>
    <t>Kota Padang</t>
  </si>
  <si>
    <t>2 unit</t>
  </si>
  <si>
    <t>Terlaksanaya pengelolaan, pengawasan dan pengendalian asset</t>
  </si>
  <si>
    <t>1 unit</t>
  </si>
  <si>
    <t>-</t>
  </si>
  <si>
    <t>1 unit  roda 4, 1 unit roda 2</t>
  </si>
  <si>
    <t>Rencana Kerja OPD, RKA-DPA OPD</t>
  </si>
  <si>
    <t>Terlaksananya Monitoring dan Evaluasi Program dan Kegiatan SKPD</t>
  </si>
  <si>
    <t xml:space="preserve">Kuasa Pengguna Anggaran (KPA), PPTK dan Pengguna Anggaran dan pengelolaa keuangan OPD </t>
  </si>
  <si>
    <t>Tersedianya LAKIP OPD, LPPD OPD, LKPJ OPD dan dokumen laporan lainnya</t>
  </si>
  <si>
    <t>2 unit  roda 4, 2 unit roda 2</t>
  </si>
  <si>
    <t>Pelayanan permintaan informasi publik</t>
  </si>
  <si>
    <t>Pelayanan Informasi Publik ( PPID)</t>
  </si>
  <si>
    <t>Program Pengembangan Statistik Sektoral</t>
  </si>
  <si>
    <t>Penyelenggaraan Persandian Untuk pengamanan Informasi Pemda</t>
  </si>
  <si>
    <t>Pengelola Website dan Media Sosial Pemerintah Provinsi Sumatera Barat</t>
  </si>
  <si>
    <t>Layanan Website Lembaga Pelayanan Publik dan Kegiatan Pemda</t>
  </si>
  <si>
    <t>Terlaksanaya Operasional Komisi Informasi</t>
  </si>
  <si>
    <t>Koordinasi dan Pembinaan penyelenggaraan Infrastruktur TIK</t>
  </si>
  <si>
    <t>Terselenggaranya penyelenggaraan e-government Pemprov Sumatera Barat melalui pemanfaatan TIK</t>
  </si>
  <si>
    <t>Tersedianya kebutuhan Infrastruktur TIK dan Data Center di lingkungan Pemprov Sumbar</t>
  </si>
  <si>
    <t>Tepenuhinya kebutuhan pemeliharaan dan koordinasi infrastruktur jaringan TIK</t>
  </si>
  <si>
    <t>Terselenggaranya jasa internet di lingkungan Pemprov Sumbar</t>
  </si>
  <si>
    <t>Terselenggaranya koordinasi dan pembinaan dengan pemerintah pusat, Pemkab/ Pemko dan OPD Pemprov</t>
  </si>
  <si>
    <t>Terlaksananya Peningkatan dan Pembinaan SDM Pengelola Persandian</t>
  </si>
  <si>
    <t xml:space="preserve">Terkumpulnya data statistik sektoral </t>
  </si>
  <si>
    <t>Terkumpulnya data survey statistik sektoral</t>
  </si>
  <si>
    <t>Tersedianya Data Statistik Sektoral ke Publik</t>
  </si>
  <si>
    <t>Terhimpunnya Meta Data Statistik sektoral</t>
  </si>
  <si>
    <t xml:space="preserve">Terlaksanannya Rakor Statistik Sektoral dan terkumpulnya data </t>
  </si>
  <si>
    <t xml:space="preserve">Meningkatnya jumlah PNS Bersertifikasi CIO pada OPD Prov. Sumbar dan adanya pejabat senior yang ditunjuk untuk menjalankan peran CIO / penanggung jawab informasi yang menentukan arah bagi penyelenggaraan e-government dilingkungan Pemerintah Daerah Provinsi Sumatera Barat </t>
  </si>
  <si>
    <t>Terlaksananya Bimtek Sertifikasi Kompetensi TIK, Terbentuknya Dewan TIK, Rencana Induk dan Rencana Aksi Pengembangan e-government di Pemerintah Provinsi Sumatera Barat</t>
  </si>
  <si>
    <t>Perumusan regulasi, kebijakan dan monev di bidang nama domain, sub domain serta website dan konten</t>
  </si>
  <si>
    <t>Penyelenggaraan Mediasi dan Ajudikasi Non  Litigasi</t>
  </si>
  <si>
    <t xml:space="preserve">Tersedianya DIP, pelayanan Informasi dan dokumentasi kepada publik serta turunnya jumlah sengketa informasi </t>
  </si>
  <si>
    <t>Terlaksananya perumusan kebijakan teknis dibidang penyediaan informasi publik</t>
  </si>
  <si>
    <t>Terlaksananya pemantauan isu publik, pendapat umum, dan aduan masyarakat</t>
  </si>
  <si>
    <t>Terlaksananya pengelolaan informasi berbasis agenda prioritas pemerintah</t>
  </si>
  <si>
    <t>Tersedianya fasilitas dan terlaksananya konsultasi bagi pneglola informasi publik</t>
  </si>
  <si>
    <t>Terselenggaranya monitoring  dan evaluasi penyediaan informasi publik</t>
  </si>
  <si>
    <t>Terlaksananya literasi informasi media komunikasi informasi</t>
  </si>
  <si>
    <t>Terselenggaranya Diseminasi Informasi</t>
  </si>
  <si>
    <t>Terlaksananya pemilihan Media Tradisional terbaik tingkat Prov Sumbar</t>
  </si>
  <si>
    <t>Terselenggaranya Pembinaan dan Pemberdayaan KIM</t>
  </si>
  <si>
    <t>Terselenggaranya perumusan kebijakan teknis  dibidang penyediaan komunikasi publik</t>
  </si>
  <si>
    <t>Terselenggaranya pelaksanaan kemitraan lembaga media dan komunitas</t>
  </si>
  <si>
    <t>Terlaksananya fasilitasi dan konsultasi bagi pengelola komunikasi publik</t>
  </si>
  <si>
    <t>Terselenggaranya monitoring dan evaluasi penyediaan komunikasi publik</t>
  </si>
  <si>
    <t>Terlaksananya Koordinasi Penyelenggaraan Persandian di Provinsi Sumatera Barat</t>
  </si>
  <si>
    <t>Terselenggaranya Mediasi dan Ajudikasi Non  Litigasi</t>
  </si>
  <si>
    <t>Terdokumentasintaa pendaftaran permohonan penyelesaian info publik</t>
  </si>
  <si>
    <t>Pendaftaran permohonan penyelesaian informasi publik di daerah</t>
  </si>
  <si>
    <t xml:space="preserve">Terlaksananya hasil Mediasi dan Ajudikasi non litigasi </t>
  </si>
  <si>
    <t xml:space="preserve">Terdaftar nama sub domain bagi lembaga pelayanan publik, dan kegiatan di lingkup Pemerintah Provinsi  Sumbar </t>
  </si>
  <si>
    <t>Tersedianya data dan informasi publik di website lembaga pelayanan publik Pemerintah Provinsi Sumatera Barat</t>
  </si>
  <si>
    <t>Tersedianya regulasi yang mengatur nama sub domain, website dan konten</t>
  </si>
  <si>
    <t xml:space="preserve">Tersedianya regulasi yang mengatur pengembangan TIK dan terlaksananya evaluasi terhadap pelaksanaan e-government di Pemerintah Provinsi Sumatera Barat </t>
  </si>
  <si>
    <t>Persentase  perangkat daerah yg menggunakan layanan persandian dalam rangka pengamanan informasi milik pemerintah</t>
  </si>
  <si>
    <t>Terlaksananya  1 kali Rakor Persandian</t>
  </si>
  <si>
    <t>Terlaksananya  pembuatan Web utk SKPD</t>
  </si>
  <si>
    <t>Tersedianya DIP dan pelayannan informasi dan dokumnentasi Publik  serta turunya jumlah sengketa</t>
  </si>
  <si>
    <t>Tersedianya DIP dan pelayannan informasi dan dokumnentasi Publik  serta turunya jumlah sengketa informasi serta systim informasi PPID</t>
  </si>
  <si>
    <t>Jumlah kunjungan ke Websitre Sumbar Prov.go.id dan  jumlah informasi / berita yang diinput ke Website Sumbar Prov.go.id</t>
  </si>
  <si>
    <t>Terlaksananya pengelolaan dan pemanfaatan saluran komunikasi publik</t>
  </si>
  <si>
    <t>Penyelenggaraan Operasional Pengamanan Persandian daerah</t>
  </si>
  <si>
    <t>Terpenuhinya perencanaan Program Kegiatan SKPD,</t>
  </si>
  <si>
    <t>NO</t>
  </si>
  <si>
    <t>TAHUN 2016</t>
  </si>
  <si>
    <t>TAHUN 2017-2021</t>
  </si>
  <si>
    <t>BIDANG URUSAN PEMERINTAHAN DAN PROGRAM PRIORITAS PEMBANGUNAN</t>
  </si>
  <si>
    <t>Pengembangan Komunikasi dan Informasi dan Media Massa</t>
  </si>
  <si>
    <t>Meningkatnya pengembangan penyelenggaraan komunikasi</t>
  </si>
  <si>
    <t>Persentase penyelenggaraan komunikasi dan informasi media massa</t>
  </si>
  <si>
    <t>%</t>
  </si>
  <si>
    <t>Kerjasama Informasi dan Media Massa</t>
  </si>
  <si>
    <t>Meningkatnya diseminasi informasi</t>
  </si>
  <si>
    <t>Persentase penyelenggaraan diseminasi informasi</t>
  </si>
  <si>
    <t>Informasi dan Komunikasi Publik</t>
  </si>
  <si>
    <t>Persentase pelayanan permintaan informasi yang terlayani dan persentase data informasi yang terhimpun dalam sistem Informasi PPID</t>
  </si>
  <si>
    <t>Indeks Keterbukaan Informasi Publik</t>
  </si>
  <si>
    <t>Indeks</t>
  </si>
  <si>
    <t>Keterbukaan Informasi</t>
  </si>
  <si>
    <t>Penyelenggaraan operasional Komisi Informasi Provinsi</t>
  </si>
  <si>
    <t>paket</t>
  </si>
  <si>
    <t>Pengelolaan e-Government Pemerintah Daerah</t>
  </si>
  <si>
    <t xml:space="preserve">Persentase peningkatan implementasi e-Government di lingkungan Pemprov </t>
  </si>
  <si>
    <t>Pengkajian dan Penelitian Bidang Komunikasi dan Informasi</t>
  </si>
  <si>
    <t>Jumlah KPU-USO yang dimonitoring dan evaluasi</t>
  </si>
  <si>
    <t>Persentase pengkajian dan penelitian bidang komunikasi</t>
  </si>
  <si>
    <t>kab/kota</t>
  </si>
  <si>
    <t>Fasilitasi Peningkatan SDM Bidang Komunikasi dan Informasi</t>
  </si>
  <si>
    <t>Meningkatnya kapasitas SDM bidang komunikasi dan informasi</t>
  </si>
  <si>
    <t>Persentase peningkatan kapasitas SDM bidang komunikasi dan informasi</t>
  </si>
  <si>
    <r>
      <t xml:space="preserve">Indeks </t>
    </r>
    <r>
      <rPr>
        <i/>
        <sz val="10"/>
        <rFont val="Calibri"/>
        <family val="2"/>
        <scheme val="minor"/>
      </rPr>
      <t>e-Government</t>
    </r>
    <r>
      <rPr>
        <sz val="10"/>
        <rFont val="Calibri"/>
        <family val="2"/>
        <scheme val="minor"/>
      </rPr>
      <t xml:space="preserve"> Indonesia</t>
    </r>
  </si>
  <si>
    <t>Kendaraan Roda 4 dan Roda 2</t>
  </si>
  <si>
    <t>NON  URUSAN</t>
  </si>
  <si>
    <t>PROGRAM PELAYANAN ADMINISTRASI PERKANTORAN</t>
  </si>
  <si>
    <t>Penyediaan jasa surat menyurat</t>
  </si>
  <si>
    <t>Penyediaan jasa komunikasi, sumber daya air dan listrik</t>
  </si>
  <si>
    <t>Penyediaan Jasa Jaminan barang milik Daerah</t>
  </si>
  <si>
    <t>Terlayani kebersihan kantor</t>
  </si>
  <si>
    <t>Penyediaan jasa kebersihan</t>
  </si>
  <si>
    <t>Terpeliharanya kebersihan dan keindahan kantor dan terpenuhinya kebutuhan akan jasa petugas piket / jaga malam / penjaga kantor</t>
  </si>
  <si>
    <t>Penyediaan jasa  sopir kantor</t>
  </si>
  <si>
    <t>Tersedianya Jasa Sopir untuk mendukung teknis perkantoran</t>
  </si>
  <si>
    <t>Penyediaan jasa   pengamanan sopir kantor</t>
  </si>
  <si>
    <t>Tersedianya Pakaian Pengaman Kantor</t>
  </si>
  <si>
    <t>Penyediaan alat tulis kantor</t>
  </si>
  <si>
    <t>Tersedianya Alat Tulis Kantor</t>
  </si>
  <si>
    <t>Penyediaan barang cetakan dan penggandaan</t>
  </si>
  <si>
    <t>Tersedianya Bahan Cetakan dan Penggandaan Dokumen</t>
  </si>
  <si>
    <t>Penyediaan komponen instalasi listrik/penerangan bangunan kantor</t>
  </si>
  <si>
    <t>Tersedianya Sarana Instalasi/ Penerangan Bangunan Kantor</t>
  </si>
  <si>
    <t>Penyediaan bahan bacaan dan peraturan perundang-undangan</t>
  </si>
  <si>
    <t>Tersedianya Bahan Bacaan ( Koran dan buku )</t>
  </si>
  <si>
    <t>Penyediaan makanan dan minuman</t>
  </si>
  <si>
    <t>Tersedianya Makanan dan Minuman Peserta Rapat/ Pertemuan</t>
  </si>
  <si>
    <t>Rapat-rapat kordinasi dan konsultasi dalam dan luar daerah</t>
  </si>
  <si>
    <t>Terlaksananya rapat-rapat koordinasi dan Pembinaan Dalam dan Luar Daerah</t>
  </si>
  <si>
    <t>Tersedianya Informasi dan dokumentasi dinas</t>
  </si>
  <si>
    <t>Penyediaan Jasa Pembinaan Mental dan Fisik Aparatur</t>
  </si>
  <si>
    <t>Tersedianya Instruktur senam untuk senam pagi dan Penceramah Ustadz untuk siraman rohani aparatur</t>
  </si>
  <si>
    <t>PROGRAM PENINGKATAN SARANA DAN PRASARANA APARATUR</t>
  </si>
  <si>
    <t xml:space="preserve">Pengadaan Kendaraan Dinas Operasional </t>
  </si>
  <si>
    <t>Terlaksananya pengadaan kendaraan dinas operasional</t>
  </si>
  <si>
    <t>Pengadaan Meubeleur</t>
  </si>
  <si>
    <t>Tersedianya Meubiler Kantor</t>
  </si>
  <si>
    <t>Pengadaan Peralatan /Perlengakapan kantor</t>
  </si>
  <si>
    <t>Tersedianya Peralatan dan Perlengkapan Kantor :</t>
  </si>
  <si>
    <t>Pengadaan peralatan dan perlengkapan kantor</t>
  </si>
  <si>
    <t>Tersedianya peralatan kantor</t>
  </si>
  <si>
    <t>Pengadaan alat-alat studio</t>
  </si>
  <si>
    <t>Tersedianya alat - alat studio</t>
  </si>
  <si>
    <t>Pemeliharaan Rutin/Berkala Kendaraan Dinas/Operasional</t>
  </si>
  <si>
    <t xml:space="preserve">Terpeliharanya   Kendaraan Roda 4 dan Kendaraan Roda 2 </t>
  </si>
  <si>
    <t>Pemelihaaran rutin/berkala Peralatan kantor</t>
  </si>
  <si>
    <t>Terpeliharanya Komputer,Laptop dan jaringan</t>
  </si>
  <si>
    <t>Pemelihaaran rutin/berkala gedung kantor</t>
  </si>
  <si>
    <t>Terpeliharanya bangunan /gedung kantor</t>
  </si>
  <si>
    <t>Pembangunan Gedung Inforkom</t>
  </si>
  <si>
    <t>Terlaksannya Pembangunan Gedung kantor</t>
  </si>
  <si>
    <t>Pemeliharaan Rutin/Berkala instalasi listrik, telepon dan air</t>
  </si>
  <si>
    <t>terlaksananya pemeliharaan  instalasi listrik, telp dan air</t>
  </si>
  <si>
    <t>Pemeliharaan Rutin/berkala komputer dan Jaringan</t>
  </si>
  <si>
    <t xml:space="preserve">Terpeliharanya jaringan dan Web Site Dinas </t>
  </si>
  <si>
    <t>PROGRAM PENINGKATAN DISIPLIN APARATUR</t>
  </si>
  <si>
    <t>Pengadaan pakaian dinas beserta perlengkapannya</t>
  </si>
  <si>
    <t>Jumlah pakaian dinas harian pegawai</t>
  </si>
  <si>
    <t>Terwujudnya peningkatan Kapasitas Sumber Daya Aparatur</t>
  </si>
  <si>
    <t>Program Peningkatan Kapasitas Sumber Daya Aparatur</t>
  </si>
  <si>
    <t>Bimbingan Teknis Implementasi Peraturan Perundang-undangan</t>
  </si>
  <si>
    <t>Jumlah PNS yang mengikuti Diklat</t>
  </si>
  <si>
    <t>PROGRAM PENINGKATAN PENGEMBANGAN SISTEM PELAPORAN CAPAIAN KINERJA DAN KEUANGAN</t>
  </si>
  <si>
    <t>Penyusunan laporan capaian kinerja dan ikhtisar realisasi kinerja OPD</t>
  </si>
  <si>
    <t>Tersusunnya Laporan Capaian Kinerja Dinas</t>
  </si>
  <si>
    <t>Penatausahaan keuangan OPD</t>
  </si>
  <si>
    <t xml:space="preserve">Jumlah Pengelola keuangan </t>
  </si>
  <si>
    <t>Penyusunan perencanaan dan penganggaran OPD</t>
  </si>
  <si>
    <t>Tersusunnya draft  dan dokumen perencanaan setiap tahun</t>
  </si>
  <si>
    <t>Monitoring dan evaluasi program dan kegiatanOPD</t>
  </si>
  <si>
    <t>Terlaksananya Monev ke Kab/Kota</t>
  </si>
  <si>
    <t>Pengelolaan, pengawasan dan pengendalian aset OPD</t>
  </si>
  <si>
    <t>Terlakasananya  pembayaran honor pengelola barang</t>
  </si>
  <si>
    <t>Tersedianya Perangko, Materai dan Benda Pos</t>
  </si>
  <si>
    <t>Tersedianya Sarana Komunikasi, Air dan Listrik</t>
  </si>
  <si>
    <t>TABEL   T.C.27</t>
  </si>
  <si>
    <t>RENCANA PROGRAM, KEGIATAN    DAN PENDANAAN   DINAS   KOMUNIKASI  DAN INFORMATIKA</t>
  </si>
  <si>
    <t>PROVINSI   SUMATERA   BARAT</t>
  </si>
  <si>
    <t>DATA CAPAIAN PADA TAHUN AWAL PERENCANAAN  %</t>
  </si>
  <si>
    <t>Terlaksananya Promosi dan Sosialisasi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</si>
</sst>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\ ;&quot; (&quot;#,##0\);&quot; - &quot;;@\ "/>
    <numFmt numFmtId="166" formatCode="#,##0.00_);\(#,##0.00\);\-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i/>
      <sz val="11"/>
      <color rgb="FF7F7F7F"/>
      <name val="Calibri"/>
      <family val="2"/>
      <charset val="1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indexed="3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19" fillId="0" borderId="0">
      <alignment vertical="center"/>
    </xf>
    <xf numFmtId="0" fontId="4" fillId="0" borderId="0"/>
  </cellStyleXfs>
  <cellXfs count="22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2" xfId="0" applyBorder="1"/>
    <xf numFmtId="41" fontId="1" fillId="0" borderId="0" xfId="1" applyFont="1" applyAlignment="1">
      <alignment horizontal="center" vertical="center"/>
    </xf>
    <xf numFmtId="41" fontId="0" fillId="0" borderId="0" xfId="1" applyFont="1"/>
    <xf numFmtId="0" fontId="1" fillId="3" borderId="1" xfId="0" applyFont="1" applyFill="1" applyBorder="1"/>
    <xf numFmtId="41" fontId="1" fillId="3" borderId="1" xfId="1" applyFont="1" applyFill="1" applyBorder="1" applyAlignment="1">
      <alignment vertical="center"/>
    </xf>
    <xf numFmtId="0" fontId="0" fillId="0" borderId="0" xfId="0" applyAlignment="1">
      <alignment vertical="center"/>
    </xf>
    <xf numFmtId="41" fontId="0" fillId="0" borderId="0" xfId="1" applyFont="1" applyAlignment="1">
      <alignment vertical="center"/>
    </xf>
    <xf numFmtId="41" fontId="1" fillId="6" borderId="1" xfId="1" applyFont="1" applyFill="1" applyBorder="1" applyAlignment="1">
      <alignment vertical="center"/>
    </xf>
    <xf numFmtId="0" fontId="0" fillId="0" borderId="10" xfId="0" applyBorder="1" applyAlignment="1">
      <alignment horizontal="center"/>
    </xf>
    <xf numFmtId="41" fontId="0" fillId="0" borderId="10" xfId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Fill="1"/>
    <xf numFmtId="0" fontId="0" fillId="0" borderId="10" xfId="1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/>
    <xf numFmtId="0" fontId="9" fillId="5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0" fontId="10" fillId="3" borderId="1" xfId="0" applyFont="1" applyFill="1" applyBorder="1"/>
    <xf numFmtId="0" fontId="10" fillId="3" borderId="1" xfId="0" applyFont="1" applyFill="1" applyBorder="1" applyAlignment="1">
      <alignment vertical="center"/>
    </xf>
    <xf numFmtId="41" fontId="10" fillId="3" borderId="1" xfId="1" applyFont="1" applyFill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41" fontId="9" fillId="0" borderId="1" xfId="1" applyFont="1" applyBorder="1" applyAlignment="1">
      <alignment vertical="center"/>
    </xf>
    <xf numFmtId="0" fontId="9" fillId="7" borderId="1" xfId="0" applyFont="1" applyFill="1" applyBorder="1"/>
    <xf numFmtId="0" fontId="9" fillId="0" borderId="1" xfId="0" applyFont="1" applyFill="1" applyBorder="1" applyAlignment="1">
      <alignment vertical="top" wrapText="1"/>
    </xf>
    <xf numFmtId="0" fontId="9" fillId="0" borderId="4" xfId="0" applyFont="1" applyBorder="1"/>
    <xf numFmtId="0" fontId="9" fillId="0" borderId="4" xfId="0" applyFont="1" applyBorder="1" applyAlignment="1">
      <alignment wrapText="1"/>
    </xf>
    <xf numFmtId="0" fontId="9" fillId="2" borderId="1" xfId="0" applyFont="1" applyFill="1" applyBorder="1" applyAlignment="1">
      <alignment vertical="center" wrapText="1"/>
    </xf>
    <xf numFmtId="41" fontId="9" fillId="0" borderId="1" xfId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left" vertical="top" wrapText="1"/>
    </xf>
    <xf numFmtId="0" fontId="9" fillId="3" borderId="1" xfId="0" applyFont="1" applyFill="1" applyBorder="1"/>
    <xf numFmtId="0" fontId="9" fillId="0" borderId="1" xfId="0" applyFont="1" applyFill="1" applyBorder="1" applyAlignment="1">
      <alignment vertical="center" wrapText="1"/>
    </xf>
    <xf numFmtId="0" fontId="9" fillId="0" borderId="4" xfId="0" applyFont="1" applyFill="1" applyBorder="1"/>
    <xf numFmtId="0" fontId="9" fillId="0" borderId="1" xfId="0" applyFont="1" applyFill="1" applyBorder="1"/>
    <xf numFmtId="0" fontId="11" fillId="0" borderId="1" xfId="0" applyFont="1" applyBorder="1" applyAlignment="1">
      <alignment vertical="top" wrapText="1"/>
    </xf>
    <xf numFmtId="0" fontId="9" fillId="3" borderId="1" xfId="0" applyFont="1" applyFill="1" applyBorder="1" applyAlignment="1">
      <alignment vertical="top" wrapText="1"/>
    </xf>
    <xf numFmtId="0" fontId="9" fillId="0" borderId="13" xfId="0" applyNumberFormat="1" applyFont="1" applyBorder="1" applyAlignment="1">
      <alignment vertical="center" wrapText="1"/>
    </xf>
    <xf numFmtId="0" fontId="9" fillId="6" borderId="4" xfId="0" applyFont="1" applyFill="1" applyBorder="1"/>
    <xf numFmtId="0" fontId="9" fillId="6" borderId="1" xfId="0" applyFont="1" applyFill="1" applyBorder="1"/>
    <xf numFmtId="0" fontId="9" fillId="5" borderId="4" xfId="0" applyFont="1" applyFill="1" applyBorder="1" applyAlignment="1">
      <alignment vertical="top" wrapText="1"/>
    </xf>
    <xf numFmtId="0" fontId="9" fillId="3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vertical="center" wrapText="1"/>
    </xf>
    <xf numFmtId="0" fontId="9" fillId="0" borderId="0" xfId="0" applyFont="1"/>
    <xf numFmtId="0" fontId="9" fillId="2" borderId="0" xfId="0" applyFont="1" applyFill="1"/>
    <xf numFmtId="0" fontId="10" fillId="2" borderId="0" xfId="0" applyFont="1" applyFill="1" applyBorder="1"/>
    <xf numFmtId="0" fontId="11" fillId="0" borderId="1" xfId="0" applyFont="1" applyBorder="1" applyAlignment="1">
      <alignment horizontal="center" vertical="center"/>
    </xf>
    <xf numFmtId="41" fontId="9" fillId="0" borderId="1" xfId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1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1" fontId="9" fillId="0" borderId="1" xfId="1" applyFont="1" applyFill="1" applyBorder="1" applyAlignment="1">
      <alignment horizontal="center" vertical="center"/>
    </xf>
    <xf numFmtId="41" fontId="9" fillId="7" borderId="1" xfId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3" fontId="9" fillId="3" borderId="1" xfId="0" applyNumberFormat="1" applyFont="1" applyFill="1" applyBorder="1"/>
    <xf numFmtId="41" fontId="9" fillId="0" borderId="1" xfId="0" applyNumberFormat="1" applyFont="1" applyBorder="1" applyAlignment="1">
      <alignment vertical="center"/>
    </xf>
    <xf numFmtId="41" fontId="10" fillId="3" borderId="1" xfId="0" applyNumberFormat="1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6" borderId="1" xfId="0" applyFont="1" applyFill="1" applyBorder="1" applyAlignment="1">
      <alignment vertical="center"/>
    </xf>
    <xf numFmtId="41" fontId="9" fillId="6" borderId="1" xfId="1" applyFont="1" applyFill="1" applyBorder="1" applyAlignment="1">
      <alignment vertical="center"/>
    </xf>
    <xf numFmtId="41" fontId="9" fillId="3" borderId="1" xfId="1" applyFont="1" applyFill="1" applyBorder="1"/>
    <xf numFmtId="41" fontId="9" fillId="7" borderId="1" xfId="1" applyFont="1" applyFill="1" applyBorder="1" applyAlignment="1">
      <alignment vertical="center"/>
    </xf>
    <xf numFmtId="41" fontId="9" fillId="0" borderId="1" xfId="1" applyFont="1" applyBorder="1"/>
    <xf numFmtId="164" fontId="9" fillId="0" borderId="1" xfId="2" applyNumberFormat="1" applyFont="1" applyBorder="1"/>
    <xf numFmtId="164" fontId="9" fillId="0" borderId="1" xfId="2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41" fontId="9" fillId="0" borderId="1" xfId="0" applyNumberFormat="1" applyFont="1" applyBorder="1" applyAlignment="1">
      <alignment vertical="center" wrapText="1"/>
    </xf>
    <xf numFmtId="41" fontId="11" fillId="7" borderId="1" xfId="1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41" fontId="9" fillId="0" borderId="1" xfId="1" applyFont="1" applyFill="1" applyBorder="1" applyAlignment="1">
      <alignment vertical="center"/>
    </xf>
    <xf numFmtId="0" fontId="9" fillId="0" borderId="0" xfId="0" applyFont="1" applyFill="1"/>
    <xf numFmtId="0" fontId="11" fillId="0" borderId="1" xfId="0" applyFont="1" applyBorder="1"/>
    <xf numFmtId="41" fontId="9" fillId="7" borderId="1" xfId="1" applyFont="1" applyFill="1" applyBorder="1"/>
    <xf numFmtId="41" fontId="9" fillId="0" borderId="1" xfId="0" applyNumberFormat="1" applyFont="1" applyFill="1" applyBorder="1" applyAlignment="1">
      <alignment vertical="center"/>
    </xf>
    <xf numFmtId="41" fontId="9" fillId="3" borderId="1" xfId="1" applyFont="1" applyFill="1" applyBorder="1" applyAlignment="1">
      <alignment vertical="center"/>
    </xf>
    <xf numFmtId="164" fontId="9" fillId="6" borderId="1" xfId="2" applyNumberFormat="1" applyFont="1" applyFill="1" applyBorder="1" applyAlignment="1">
      <alignment vertical="center"/>
    </xf>
    <xf numFmtId="0" fontId="10" fillId="7" borderId="1" xfId="0" applyFont="1" applyFill="1" applyBorder="1" applyAlignment="1">
      <alignment vertical="center"/>
    </xf>
    <xf numFmtId="41" fontId="10" fillId="7" borderId="1" xfId="1" applyFont="1" applyFill="1" applyBorder="1" applyAlignment="1">
      <alignment vertical="center"/>
    </xf>
    <xf numFmtId="0" fontId="10" fillId="7" borderId="1" xfId="0" applyFont="1" applyFill="1" applyBorder="1"/>
    <xf numFmtId="3" fontId="9" fillId="0" borderId="1" xfId="0" applyNumberFormat="1" applyFont="1" applyBorder="1" applyAlignment="1">
      <alignment vertical="center" wrapText="1"/>
    </xf>
    <xf numFmtId="3" fontId="9" fillId="2" borderId="1" xfId="0" applyNumberFormat="1" applyFont="1" applyFill="1" applyBorder="1" applyAlignment="1">
      <alignment vertical="center" wrapText="1"/>
    </xf>
    <xf numFmtId="0" fontId="9" fillId="2" borderId="0" xfId="0" applyFont="1" applyFill="1" applyAlignment="1">
      <alignment vertical="center"/>
    </xf>
    <xf numFmtId="41" fontId="9" fillId="2" borderId="0" xfId="1" applyFont="1" applyFill="1" applyAlignment="1">
      <alignment vertical="center"/>
    </xf>
    <xf numFmtId="41" fontId="9" fillId="0" borderId="0" xfId="1" applyFont="1" applyAlignment="1">
      <alignment vertical="center"/>
    </xf>
    <xf numFmtId="0" fontId="11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41" fontId="10" fillId="3" borderId="1" xfId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41" fontId="9" fillId="7" borderId="1" xfId="0" applyNumberFormat="1" applyFont="1" applyFill="1" applyBorder="1" applyAlignment="1">
      <alignment horizontal="center" vertical="center"/>
    </xf>
    <xf numFmtId="165" fontId="15" fillId="0" borderId="1" xfId="3" applyNumberFormat="1" applyFont="1" applyBorder="1" applyAlignment="1" applyProtection="1">
      <alignment vertical="center"/>
    </xf>
    <xf numFmtId="164" fontId="11" fillId="0" borderId="1" xfId="2" applyNumberFormat="1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0" xfId="0" applyBorder="1"/>
    <xf numFmtId="0" fontId="0" fillId="0" borderId="22" xfId="0" applyBorder="1"/>
    <xf numFmtId="0" fontId="1" fillId="3" borderId="23" xfId="0" applyFont="1" applyFill="1" applyBorder="1"/>
    <xf numFmtId="0" fontId="9" fillId="0" borderId="23" xfId="0" applyFont="1" applyBorder="1"/>
    <xf numFmtId="0" fontId="10" fillId="3" borderId="23" xfId="0" applyFont="1" applyFill="1" applyBorder="1"/>
    <xf numFmtId="0" fontId="9" fillId="3" borderId="23" xfId="0" applyFont="1" applyFill="1" applyBorder="1"/>
    <xf numFmtId="0" fontId="9" fillId="0" borderId="0" xfId="0" applyFont="1" applyBorder="1" applyAlignment="1">
      <alignment vertical="center"/>
    </xf>
    <xf numFmtId="0" fontId="9" fillId="7" borderId="23" xfId="0" applyFont="1" applyFill="1" applyBorder="1" applyAlignment="1">
      <alignment vertical="center"/>
    </xf>
    <xf numFmtId="0" fontId="9" fillId="7" borderId="23" xfId="0" applyFont="1" applyFill="1" applyBorder="1"/>
    <xf numFmtId="0" fontId="9" fillId="6" borderId="23" xfId="0" applyFont="1" applyFill="1" applyBorder="1"/>
    <xf numFmtId="0" fontId="0" fillId="0" borderId="20" xfId="0" applyFill="1" applyBorder="1"/>
    <xf numFmtId="0" fontId="9" fillId="0" borderId="23" xfId="0" applyFont="1" applyFill="1" applyBorder="1"/>
    <xf numFmtId="0" fontId="10" fillId="7" borderId="23" xfId="0" applyFont="1" applyFill="1" applyBorder="1"/>
    <xf numFmtId="0" fontId="1" fillId="0" borderId="12" xfId="0" applyFont="1" applyBorder="1" applyAlignment="1">
      <alignment horizontal="center" vertical="center"/>
    </xf>
    <xf numFmtId="41" fontId="1" fillId="0" borderId="12" xfId="1" applyFont="1" applyBorder="1" applyAlignment="1">
      <alignment horizontal="center" vertical="center"/>
    </xf>
    <xf numFmtId="0" fontId="0" fillId="0" borderId="28" xfId="0" applyBorder="1"/>
    <xf numFmtId="0" fontId="16" fillId="6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vertical="center" wrapText="1"/>
    </xf>
    <xf numFmtId="0" fontId="18" fillId="10" borderId="1" xfId="0" applyFont="1" applyFill="1" applyBorder="1" applyAlignment="1">
      <alignment vertical="center" wrapText="1"/>
    </xf>
    <xf numFmtId="0" fontId="18" fillId="10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5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25" fillId="4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left" vertical="top" wrapText="1"/>
    </xf>
    <xf numFmtId="0" fontId="19" fillId="11" borderId="21" xfId="0" applyFont="1" applyFill="1" applyBorder="1"/>
    <xf numFmtId="0" fontId="24" fillId="11" borderId="26" xfId="0" applyFont="1" applyFill="1" applyBorder="1" applyAlignment="1">
      <alignment horizontal="center"/>
    </xf>
    <xf numFmtId="0" fontId="19" fillId="11" borderId="26" xfId="0" applyFont="1" applyFill="1" applyBorder="1" applyAlignment="1">
      <alignment vertical="center"/>
    </xf>
    <xf numFmtId="41" fontId="19" fillId="11" borderId="26" xfId="1" applyFont="1" applyFill="1" applyBorder="1" applyAlignment="1">
      <alignment vertical="center"/>
    </xf>
    <xf numFmtId="0" fontId="19" fillId="11" borderId="26" xfId="0" applyFont="1" applyFill="1" applyBorder="1"/>
    <xf numFmtId="0" fontId="19" fillId="11" borderId="27" xfId="0" applyFont="1" applyFill="1" applyBorder="1"/>
    <xf numFmtId="0" fontId="1" fillId="6" borderId="1" xfId="0" applyFont="1" applyFill="1" applyBorder="1"/>
    <xf numFmtId="0" fontId="0" fillId="0" borderId="20" xfId="0" applyFont="1" applyBorder="1"/>
    <xf numFmtId="0" fontId="0" fillId="0" borderId="4" xfId="0" applyFont="1" applyBorder="1"/>
    <xf numFmtId="0" fontId="1" fillId="3" borderId="1" xfId="0" applyFont="1" applyFill="1" applyBorder="1" applyAlignment="1">
      <alignment vertical="center"/>
    </xf>
    <xf numFmtId="0" fontId="0" fillId="3" borderId="1" xfId="0" applyFont="1" applyFill="1" applyBorder="1"/>
    <xf numFmtId="0" fontId="0" fillId="3" borderId="1" xfId="0" applyFont="1" applyFill="1" applyBorder="1" applyAlignment="1">
      <alignment vertical="center"/>
    </xf>
    <xf numFmtId="0" fontId="0" fillId="3" borderId="23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164" fontId="0" fillId="3" borderId="1" xfId="2" applyNumberFormat="1" applyFont="1" applyFill="1" applyBorder="1"/>
    <xf numFmtId="0" fontId="27" fillId="9" borderId="1" xfId="0" applyFont="1" applyFill="1" applyBorder="1" applyAlignment="1">
      <alignment horizontal="center" vertical="center" wrapText="1"/>
    </xf>
    <xf numFmtId="0" fontId="28" fillId="9" borderId="1" xfId="0" applyFont="1" applyFill="1" applyBorder="1" applyAlignment="1">
      <alignment horizontal="center" vertical="center" wrapText="1"/>
    </xf>
    <xf numFmtId="0" fontId="19" fillId="9" borderId="1" xfId="0" applyFont="1" applyFill="1" applyBorder="1"/>
    <xf numFmtId="0" fontId="19" fillId="9" borderId="1" xfId="0" applyFont="1" applyFill="1" applyBorder="1" applyAlignment="1">
      <alignment vertical="center"/>
    </xf>
    <xf numFmtId="41" fontId="24" fillId="9" borderId="1" xfId="1" applyFont="1" applyFill="1" applyBorder="1" applyAlignment="1">
      <alignment vertical="center"/>
    </xf>
    <xf numFmtId="0" fontId="19" fillId="9" borderId="23" xfId="0" applyFont="1" applyFill="1" applyBorder="1"/>
    <xf numFmtId="0" fontId="26" fillId="9" borderId="1" xfId="0" applyFont="1" applyFill="1" applyBorder="1" applyAlignment="1">
      <alignment vertical="center" wrapText="1"/>
    </xf>
    <xf numFmtId="0" fontId="0" fillId="0" borderId="15" xfId="0" applyBorder="1"/>
    <xf numFmtId="0" fontId="0" fillId="0" borderId="3" xfId="0" applyBorder="1"/>
    <xf numFmtId="41" fontId="0" fillId="0" borderId="3" xfId="1" applyFont="1" applyBorder="1"/>
    <xf numFmtId="0" fontId="9" fillId="0" borderId="18" xfId="0" applyFont="1" applyBorder="1"/>
    <xf numFmtId="0" fontId="9" fillId="2" borderId="2" xfId="0" applyFont="1" applyFill="1" applyBorder="1" applyAlignment="1">
      <alignment vertical="top" wrapText="1"/>
    </xf>
    <xf numFmtId="0" fontId="9" fillId="0" borderId="2" xfId="0" applyFont="1" applyBorder="1" applyAlignment="1">
      <alignment wrapText="1"/>
    </xf>
    <xf numFmtId="0" fontId="9" fillId="0" borderId="2" xfId="0" applyFont="1" applyBorder="1"/>
    <xf numFmtId="0" fontId="9" fillId="0" borderId="2" xfId="0" applyFont="1" applyBorder="1" applyAlignment="1">
      <alignment vertical="center"/>
    </xf>
    <xf numFmtId="41" fontId="9" fillId="0" borderId="2" xfId="1" applyFont="1" applyBorder="1" applyAlignment="1">
      <alignment vertical="center"/>
    </xf>
    <xf numFmtId="164" fontId="9" fillId="0" borderId="2" xfId="2" applyNumberFormat="1" applyFont="1" applyBorder="1"/>
    <xf numFmtId="41" fontId="9" fillId="0" borderId="2" xfId="1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top" wrapText="1"/>
    </xf>
    <xf numFmtId="0" fontId="22" fillId="0" borderId="1" xfId="0" applyNumberFormat="1" applyFont="1" applyFill="1" applyBorder="1" applyAlignment="1">
      <alignment vertical="top" wrapText="1"/>
    </xf>
    <xf numFmtId="0" fontId="22" fillId="0" borderId="1" xfId="4" applyFont="1" applyFill="1" applyBorder="1" applyAlignment="1">
      <alignment vertical="top" wrapText="1"/>
    </xf>
    <xf numFmtId="0" fontId="22" fillId="0" borderId="1" xfId="4" applyNumberFormat="1" applyFont="1" applyFill="1" applyBorder="1" applyAlignment="1">
      <alignment horizontal="left" vertical="top" wrapText="1"/>
    </xf>
    <xf numFmtId="0" fontId="22" fillId="0" borderId="1" xfId="5" applyFont="1" applyFill="1" applyBorder="1" applyAlignment="1">
      <alignment vertical="top" wrapText="1"/>
    </xf>
    <xf numFmtId="0" fontId="12" fillId="3" borderId="1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left" vertical="top" wrapText="1"/>
    </xf>
    <xf numFmtId="0" fontId="10" fillId="0" borderId="1" xfId="0" applyFont="1" applyBorder="1"/>
    <xf numFmtId="0" fontId="23" fillId="2" borderId="1" xfId="5" applyFont="1" applyFill="1" applyBorder="1" applyAlignment="1">
      <alignment vertical="top" wrapText="1"/>
    </xf>
    <xf numFmtId="0" fontId="11" fillId="8" borderId="1" xfId="0" applyFont="1" applyFill="1" applyBorder="1" applyAlignment="1">
      <alignment horizontal="left" vertical="top" wrapText="1"/>
    </xf>
    <xf numFmtId="0" fontId="11" fillId="8" borderId="1" xfId="0" applyFont="1" applyFill="1" applyBorder="1" applyAlignment="1">
      <alignment vertical="top" wrapText="1"/>
    </xf>
    <xf numFmtId="0" fontId="11" fillId="8" borderId="1" xfId="0" applyFont="1" applyFill="1" applyBorder="1" applyAlignment="1">
      <alignment horizontal="center" vertical="top" wrapText="1"/>
    </xf>
    <xf numFmtId="164" fontId="11" fillId="8" borderId="1" xfId="2" applyNumberFormat="1" applyFont="1" applyFill="1" applyBorder="1" applyAlignment="1">
      <alignment horizontal="center" vertical="top" wrapText="1"/>
    </xf>
    <xf numFmtId="166" fontId="11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164" fontId="11" fillId="0" borderId="1" xfId="2" applyNumberFormat="1" applyFont="1" applyFill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center" wrapText="1"/>
    </xf>
    <xf numFmtId="0" fontId="20" fillId="9" borderId="1" xfId="0" applyFont="1" applyFill="1" applyBorder="1" applyAlignment="1">
      <alignment vertical="top" wrapText="1"/>
    </xf>
    <xf numFmtId="0" fontId="24" fillId="11" borderId="25" xfId="0" applyFont="1" applyFill="1" applyBorder="1" applyAlignment="1">
      <alignment horizontal="center"/>
    </xf>
    <xf numFmtId="0" fontId="9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1" fillId="8" borderId="1" xfId="0" applyFont="1" applyFill="1" applyBorder="1" applyAlignment="1">
      <alignment vertical="top" wrapText="1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6">
    <cellStyle name="Comma" xfId="2" builtinId="3"/>
    <cellStyle name="Comma [0]" xfId="1" builtinId="6"/>
    <cellStyle name="Explanatory Text" xfId="3" builtinId="53"/>
    <cellStyle name="Normal" xfId="0" builtinId="0"/>
    <cellStyle name="Normal 2" xfId="4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0" name="TextBox 1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1" name="TextBox 2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2" name="TextBox 2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3" name="TextBox 2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4" name="TextBox 2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5" name="TextBox 2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6" name="TextBox 2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7" name="TextBox 2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8" name="TextBox 2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9" name="TextBox 2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0" name="TextBox 2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1" name="TextBox 3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2" name="TextBox 3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3" name="TextBox 3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4" name="TextBox 3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5" name="TextBox 3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6" name="TextBox 3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7" name="TextBox 3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9" name="TextBox 3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2" name="TextBox 4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3" name="TextBox 4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4" name="TextBox 4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5" name="TextBox 4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6" name="TextBox 4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7" name="TextBox 4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8" name="TextBox 4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9" name="TextBox 4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0" name="TextBox 4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1" name="TextBox 5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2" name="TextBox 5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3" name="TextBox 5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4" name="TextBox 5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5" name="TextBox 5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6" name="TextBox 5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7" name="TextBox 5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8" name="TextBox 5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9" name="TextBox 5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0" name="TextBox 5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1" name="TextBox 6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2" name="TextBox 6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3" name="TextBox 6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4" name="TextBox 6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5" name="TextBox 6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6" name="TextBox 6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7" name="TextBox 6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8" name="TextBox 6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9" name="TextBox 6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70" name="TextBox 6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71" name="TextBox 7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72" name="TextBox 7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73" name="TextBox 7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74" name="TextBox 7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75" name="TextBox 7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76" name="TextBox 7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77" name="TextBox 7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78" name="TextBox 7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79" name="TextBox 7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80" name="TextBox 7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81" name="TextBox 8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82" name="TextBox 8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83" name="TextBox 8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84" name="TextBox 8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85" name="TextBox 8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86" name="TextBox 8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87" name="TextBox 8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88" name="TextBox 8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89" name="TextBox 8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90" name="TextBox 8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91" name="TextBox 9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92" name="TextBox 9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93" name="TextBox 9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94" name="TextBox 9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95" name="TextBox 9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96" name="TextBox 9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97" name="TextBox 9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98" name="TextBox 9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99" name="TextBox 9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00" name="TextBox 9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01" name="TextBox 10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02" name="TextBox 10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03" name="TextBox 10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04" name="TextBox 10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05" name="TextBox 10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06" name="TextBox 10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07" name="TextBox 10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08" name="TextBox 10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09" name="TextBox 10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10" name="TextBox 10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11" name="TextBox 11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12" name="TextBox 11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13" name="TextBox 11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14" name="TextBox 11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15" name="TextBox 11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16" name="TextBox 11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17" name="TextBox 11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18" name="TextBox 11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19" name="TextBox 11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20" name="TextBox 11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21" name="TextBox 12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22" name="TextBox 12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23" name="TextBox 12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24" name="TextBox 12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25" name="TextBox 12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26" name="TextBox 12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27" name="TextBox 12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28" name="TextBox 12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29" name="TextBox 12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30" name="TextBox 12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31" name="TextBox 13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32" name="TextBox 13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33" name="TextBox 13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34" name="TextBox 13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35" name="TextBox 13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36" name="TextBox 13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37" name="TextBox 13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38" name="TextBox 13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39" name="TextBox 13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40" name="TextBox 13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41" name="TextBox 14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42" name="TextBox 14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43" name="TextBox 14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44" name="TextBox 14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45" name="TextBox 14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46" name="TextBox 14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47" name="TextBox 14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48" name="TextBox 14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49" name="TextBox 14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50" name="TextBox 14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51" name="TextBox 15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52" name="TextBox 15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53" name="TextBox 15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54" name="TextBox 15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55" name="TextBox 15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56" name="TextBox 15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57" name="TextBox 15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58" name="TextBox 15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59" name="TextBox 15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60" name="TextBox 15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61" name="TextBox 16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62" name="TextBox 16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63" name="TextBox 16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64" name="TextBox 16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65" name="TextBox 16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66" name="TextBox 16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67" name="TextBox 16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68" name="TextBox 16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69" name="TextBox 16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70" name="TextBox 16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71" name="TextBox 17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72" name="TextBox 17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73" name="TextBox 17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74" name="TextBox 17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75" name="TextBox 17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76" name="TextBox 17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77" name="TextBox 17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78" name="TextBox 17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79" name="TextBox 17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80" name="TextBox 17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81" name="TextBox 18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82" name="TextBox 18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83" name="TextBox 18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84" name="TextBox 18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85" name="TextBox 18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86" name="TextBox 18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87" name="TextBox 18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88" name="TextBox 18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89" name="TextBox 18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90" name="TextBox 18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91" name="TextBox 19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92" name="TextBox 19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93" name="TextBox 19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94" name="TextBox 19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95" name="TextBox 19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96" name="TextBox 19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97" name="TextBox 19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98" name="TextBox 19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199" name="TextBox 19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00" name="TextBox 19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01" name="TextBox 20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02" name="TextBox 20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03" name="TextBox 20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04" name="TextBox 20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05" name="TextBox 20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06" name="TextBox 20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07" name="TextBox 20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08" name="TextBox 20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09" name="TextBox 20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10" name="TextBox 20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11" name="TextBox 21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12" name="TextBox 21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13" name="TextBox 21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14" name="TextBox 21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15" name="TextBox 21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16" name="TextBox 21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17" name="TextBox 21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18" name="TextBox 21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19" name="TextBox 21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20" name="TextBox 21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21" name="TextBox 22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22" name="TextBox 22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23" name="TextBox 22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24" name="TextBox 22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25" name="TextBox 22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26" name="TextBox 22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27" name="TextBox 22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28" name="TextBox 22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29" name="TextBox 22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30" name="TextBox 22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31" name="TextBox 23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32" name="TextBox 23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33" name="TextBox 23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34" name="TextBox 23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35" name="TextBox 23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36" name="TextBox 23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37" name="TextBox 23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38" name="TextBox 23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39" name="TextBox 23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40" name="TextBox 23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41" name="TextBox 24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42" name="TextBox 24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43" name="TextBox 24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44" name="TextBox 24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45" name="TextBox 24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46" name="TextBox 24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47" name="TextBox 24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48" name="TextBox 24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49" name="TextBox 24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50" name="TextBox 24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51" name="TextBox 25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52" name="TextBox 25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53" name="TextBox 25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54" name="TextBox 25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55" name="TextBox 25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56" name="TextBox 25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57" name="TextBox 25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58" name="TextBox 25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59" name="TextBox 25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60" name="TextBox 25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61" name="TextBox 26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62" name="TextBox 26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63" name="TextBox 26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64" name="TextBox 26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65" name="TextBox 26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66" name="TextBox 26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67" name="TextBox 26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68" name="TextBox 26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69" name="TextBox 26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70" name="TextBox 26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71" name="TextBox 27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72" name="TextBox 27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73" name="TextBox 27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74" name="TextBox 27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75" name="TextBox 27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76" name="TextBox 27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77" name="TextBox 27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78" name="TextBox 27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79" name="TextBox 27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80" name="TextBox 27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81" name="TextBox 28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82" name="TextBox 28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83" name="TextBox 28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84" name="TextBox 28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85" name="TextBox 28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86" name="TextBox 28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87" name="TextBox 28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88" name="TextBox 28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89" name="TextBox 28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90" name="TextBox 28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91" name="TextBox 29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92" name="TextBox 29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93" name="TextBox 29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94" name="TextBox 29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95" name="TextBox 29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96" name="TextBox 29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97" name="TextBox 29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98" name="TextBox 29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299" name="TextBox 29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00" name="TextBox 29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01" name="TextBox 30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02" name="TextBox 30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03" name="TextBox 30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04" name="TextBox 30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05" name="TextBox 30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06" name="TextBox 30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07" name="TextBox 30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08" name="TextBox 30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09" name="TextBox 30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10" name="TextBox 30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11" name="TextBox 31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12" name="TextBox 31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13" name="TextBox 31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14" name="TextBox 31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15" name="TextBox 31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16" name="TextBox 31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17" name="TextBox 31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18" name="TextBox 31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19" name="TextBox 31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20" name="TextBox 31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21" name="TextBox 32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22" name="TextBox 32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23" name="TextBox 32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24" name="TextBox 32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25" name="TextBox 32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26" name="TextBox 32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27" name="TextBox 32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28" name="TextBox 32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29" name="TextBox 32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30" name="TextBox 32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31" name="TextBox 33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32" name="TextBox 33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33" name="TextBox 33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34" name="TextBox 33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35" name="TextBox 33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36" name="TextBox 33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37" name="TextBox 33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38" name="TextBox 33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39" name="TextBox 33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40" name="TextBox 33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41" name="TextBox 34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42" name="TextBox 34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43" name="TextBox 34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44" name="TextBox 34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45" name="TextBox 34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46" name="TextBox 34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47" name="TextBox 34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48" name="TextBox 34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49" name="TextBox 34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50" name="TextBox 34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51" name="TextBox 35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52" name="TextBox 35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53" name="TextBox 35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54" name="TextBox 35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55" name="TextBox 35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56" name="TextBox 35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57" name="TextBox 35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58" name="TextBox 35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59" name="TextBox 35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60" name="TextBox 35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61" name="TextBox 36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62" name="TextBox 36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63" name="TextBox 36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64" name="TextBox 36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65" name="TextBox 36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66" name="TextBox 36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67" name="TextBox 36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68" name="TextBox 36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69" name="TextBox 36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70" name="TextBox 36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71" name="TextBox 37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72" name="TextBox 37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73" name="TextBox 37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74" name="TextBox 37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75" name="TextBox 37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76" name="TextBox 37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77" name="TextBox 37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78" name="TextBox 37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79" name="TextBox 37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80" name="TextBox 37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81" name="TextBox 38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82" name="TextBox 38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83" name="TextBox 38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84" name="TextBox 38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85" name="TextBox 38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86" name="TextBox 38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87" name="TextBox 38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88" name="TextBox 38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89" name="TextBox 38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90" name="TextBox 38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91" name="TextBox 39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92" name="TextBox 39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93" name="TextBox 39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94" name="TextBox 39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95" name="TextBox 39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96" name="TextBox 39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97" name="TextBox 39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98" name="TextBox 39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399" name="TextBox 39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00" name="TextBox 39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01" name="TextBox 40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02" name="TextBox 40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03" name="TextBox 40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04" name="TextBox 40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05" name="TextBox 40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06" name="TextBox 40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07" name="TextBox 40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08" name="TextBox 40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09" name="TextBox 40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10" name="TextBox 40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11" name="TextBox 41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12" name="TextBox 41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13" name="TextBox 41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14" name="TextBox 41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15" name="TextBox 41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16" name="TextBox 41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17" name="TextBox 41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18" name="TextBox 41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19" name="TextBox 41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20" name="TextBox 41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21" name="TextBox 42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22" name="TextBox 42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23" name="TextBox 42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24" name="TextBox 42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25" name="TextBox 42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26" name="TextBox 42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27" name="TextBox 42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28" name="TextBox 42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29" name="TextBox 42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30" name="TextBox 42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31" name="TextBox 43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32" name="TextBox 43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33" name="TextBox 43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34" name="TextBox 43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35" name="TextBox 43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36" name="TextBox 43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37" name="TextBox 43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38" name="TextBox 43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39" name="TextBox 43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40" name="TextBox 43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41" name="TextBox 44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42" name="TextBox 44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43" name="TextBox 44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44" name="TextBox 44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45" name="TextBox 44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46" name="TextBox 44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47" name="TextBox 44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48" name="TextBox 44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49" name="TextBox 44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50" name="TextBox 44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51" name="TextBox 45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52" name="TextBox 45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53" name="TextBox 45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54" name="TextBox 45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55" name="TextBox 45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56" name="TextBox 45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57" name="TextBox 45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58" name="TextBox 45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59" name="TextBox 45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60" name="TextBox 45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61" name="TextBox 46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62" name="TextBox 46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63" name="TextBox 46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64" name="TextBox 46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65" name="TextBox 46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66" name="TextBox 46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67" name="TextBox 46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68" name="TextBox 46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69" name="TextBox 46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70" name="TextBox 46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71" name="TextBox 47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72" name="TextBox 47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73" name="TextBox 47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74" name="TextBox 47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75" name="TextBox 47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76" name="TextBox 47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77" name="TextBox 47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78" name="TextBox 47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79" name="TextBox 47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80" name="TextBox 47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81" name="TextBox 48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82" name="TextBox 48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83" name="TextBox 48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84" name="TextBox 48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85" name="TextBox 48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86" name="TextBox 48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87" name="TextBox 48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88" name="TextBox 48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89" name="TextBox 48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90" name="TextBox 48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91" name="TextBox 49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92" name="TextBox 49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93" name="TextBox 49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94" name="TextBox 49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95" name="TextBox 49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96" name="TextBox 49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97" name="TextBox 49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98" name="TextBox 49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499" name="TextBox 49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00" name="TextBox 49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01" name="TextBox 50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02" name="TextBox 50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03" name="TextBox 50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04" name="TextBox 50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05" name="TextBox 50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06" name="TextBox 50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07" name="TextBox 50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08" name="TextBox 50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09" name="TextBox 50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10" name="TextBox 50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11" name="TextBox 51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12" name="TextBox 51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13" name="TextBox 51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14" name="TextBox 51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15" name="TextBox 51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16" name="TextBox 51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17" name="TextBox 51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18" name="TextBox 51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19" name="TextBox 51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20" name="TextBox 51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21" name="TextBox 52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22" name="TextBox 52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23" name="TextBox 52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24" name="TextBox 52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25" name="TextBox 52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26" name="TextBox 52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27" name="TextBox 52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28" name="TextBox 52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29" name="TextBox 52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30" name="TextBox 52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31" name="TextBox 53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32" name="TextBox 53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33" name="TextBox 53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34" name="TextBox 53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35" name="TextBox 53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36" name="TextBox 53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37" name="TextBox 53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38" name="TextBox 53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39" name="TextBox 53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40" name="TextBox 53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41" name="TextBox 54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42" name="TextBox 54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43" name="TextBox 54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44" name="TextBox 54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45" name="TextBox 54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46" name="TextBox 54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47" name="TextBox 54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48" name="TextBox 54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49" name="TextBox 54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50" name="TextBox 54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51" name="TextBox 55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52" name="TextBox 55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53" name="TextBox 55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54" name="TextBox 55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55" name="TextBox 55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56" name="TextBox 55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57" name="TextBox 55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58" name="TextBox 55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59" name="TextBox 55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60" name="TextBox 55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61" name="TextBox 56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62" name="TextBox 56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63" name="TextBox 56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64" name="TextBox 56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65" name="TextBox 56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66" name="TextBox 56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67" name="TextBox 56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68" name="TextBox 56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69" name="TextBox 56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70" name="TextBox 56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71" name="TextBox 57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72" name="TextBox 57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73" name="TextBox 57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74" name="TextBox 57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75" name="TextBox 57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76" name="TextBox 57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77" name="TextBox 57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78" name="TextBox 57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79" name="TextBox 57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80" name="TextBox 57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81" name="TextBox 58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82" name="TextBox 58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83" name="TextBox 58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84" name="TextBox 58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85" name="TextBox 58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86" name="TextBox 58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87" name="TextBox 58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88" name="TextBox 58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89" name="TextBox 58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90" name="TextBox 58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91" name="TextBox 59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92" name="TextBox 59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93" name="TextBox 59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94" name="TextBox 59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95" name="TextBox 59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96" name="TextBox 59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97" name="TextBox 59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98" name="TextBox 59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599" name="TextBox 59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00" name="TextBox 59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01" name="TextBox 60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02" name="TextBox 60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03" name="TextBox 60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04" name="TextBox 60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05" name="TextBox 60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06" name="TextBox 60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07" name="TextBox 60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08" name="TextBox 60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09" name="TextBox 60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10" name="TextBox 60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11" name="TextBox 61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12" name="TextBox 61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13" name="TextBox 61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14" name="TextBox 61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15" name="TextBox 61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16" name="TextBox 61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17" name="TextBox 61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18" name="TextBox 61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19" name="TextBox 61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20" name="TextBox 61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21" name="TextBox 62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22" name="TextBox 62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23" name="TextBox 62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24" name="TextBox 62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25" name="TextBox 62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26" name="TextBox 62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27" name="TextBox 62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28" name="TextBox 62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29" name="TextBox 62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30" name="TextBox 62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31" name="TextBox 63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32" name="TextBox 63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33" name="TextBox 63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34" name="TextBox 63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35" name="TextBox 63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36" name="TextBox 63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37" name="TextBox 63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38" name="TextBox 63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39" name="TextBox 63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40" name="TextBox 63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41" name="TextBox 64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42" name="TextBox 64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43" name="TextBox 64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44" name="TextBox 64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45" name="TextBox 64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46" name="TextBox 64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47" name="TextBox 64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48" name="TextBox 64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139</xdr:row>
      <xdr:rowOff>0</xdr:rowOff>
    </xdr:from>
    <xdr:ext cx="184731" cy="264560"/>
    <xdr:sp macro="" textlink="">
      <xdr:nvSpPr>
        <xdr:cNvPr id="649" name="TextBox 64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2"/>
  <sheetViews>
    <sheetView tabSelected="1" topLeftCell="D140" zoomScale="90" zoomScaleNormal="90" workbookViewId="0">
      <selection activeCell="A89" sqref="A89:T155"/>
    </sheetView>
  </sheetViews>
  <sheetFormatPr defaultRowHeight="14.4" x14ac:dyDescent="0.3"/>
  <cols>
    <col min="1" max="1" width="4.33203125" customWidth="1"/>
    <col min="2" max="2" width="12.6640625" customWidth="1"/>
    <col min="3" max="3" width="25.77734375" customWidth="1"/>
    <col min="4" max="4" width="25.6640625" customWidth="1"/>
    <col min="5" max="5" width="10.44140625" customWidth="1"/>
    <col min="6" max="6" width="21.21875" customWidth="1"/>
    <col min="7" max="7" width="8.109375" customWidth="1"/>
    <col min="8" max="8" width="6.33203125" customWidth="1"/>
    <col min="9" max="9" width="6.77734375" style="7" customWidth="1"/>
    <col min="10" max="10" width="18" style="8" customWidth="1"/>
    <col min="11" max="11" width="7.33203125" style="7" customWidth="1"/>
    <col min="12" max="12" width="17.33203125" style="8" customWidth="1"/>
    <col min="13" max="13" width="10.88671875" customWidth="1"/>
    <col min="14" max="14" width="15.88671875" customWidth="1"/>
    <col min="15" max="15" width="10.21875" customWidth="1"/>
    <col min="16" max="16" width="16.88671875" customWidth="1"/>
    <col min="17" max="17" width="11.109375" customWidth="1"/>
    <col min="18" max="18" width="16.6640625" customWidth="1"/>
    <col min="19" max="19" width="11.5546875" customWidth="1"/>
    <col min="20" max="20" width="7.5546875" customWidth="1"/>
  </cols>
  <sheetData>
    <row r="1" spans="1:30" x14ac:dyDescent="0.3">
      <c r="I1"/>
      <c r="J1" s="4"/>
      <c r="K1"/>
      <c r="L1" s="4"/>
    </row>
    <row r="2" spans="1:30" ht="23.4" customHeight="1" x14ac:dyDescent="0.45">
      <c r="A2" s="222" t="s">
        <v>245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</row>
    <row r="3" spans="1:30" ht="23.4" customHeight="1" x14ac:dyDescent="0.4">
      <c r="A3" s="223" t="s">
        <v>246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</row>
    <row r="4" spans="1:30" ht="23.4" customHeight="1" x14ac:dyDescent="0.4">
      <c r="A4" s="223" t="s">
        <v>247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</row>
    <row r="5" spans="1:30" ht="15" thickBot="1" x14ac:dyDescent="0.35">
      <c r="B5" s="1"/>
      <c r="C5" s="1"/>
      <c r="D5" s="1"/>
      <c r="E5" s="1"/>
      <c r="F5" s="1"/>
      <c r="G5" s="1"/>
      <c r="H5" s="1"/>
      <c r="I5" s="1"/>
      <c r="J5" s="3"/>
      <c r="K5" s="1"/>
      <c r="L5" s="3"/>
      <c r="M5" s="1"/>
      <c r="N5" s="1"/>
      <c r="O5" s="1"/>
      <c r="P5" s="1"/>
      <c r="Q5" s="1"/>
      <c r="R5" s="1"/>
      <c r="S5" s="1"/>
      <c r="T5" s="1"/>
    </row>
    <row r="6" spans="1:30" ht="57.6" customHeight="1" x14ac:dyDescent="0.3">
      <c r="A6" s="205" t="s">
        <v>146</v>
      </c>
      <c r="B6" s="218" t="s">
        <v>149</v>
      </c>
      <c r="C6" s="219"/>
      <c r="D6" s="210" t="s">
        <v>0</v>
      </c>
      <c r="E6" s="15"/>
      <c r="F6" s="210" t="s">
        <v>248</v>
      </c>
      <c r="G6" s="18"/>
      <c r="H6" s="18"/>
      <c r="I6" s="214"/>
      <c r="J6" s="214"/>
      <c r="K6" s="214"/>
      <c r="L6" s="214"/>
      <c r="M6" s="214"/>
      <c r="N6" s="214"/>
      <c r="O6" s="214"/>
      <c r="P6" s="214"/>
      <c r="Q6" s="214"/>
      <c r="R6" s="215"/>
      <c r="S6" s="216" t="s">
        <v>72</v>
      </c>
      <c r="T6" s="220" t="s">
        <v>3</v>
      </c>
    </row>
    <row r="7" spans="1:30" ht="40.799999999999997" customHeight="1" x14ac:dyDescent="0.3">
      <c r="A7" s="206"/>
      <c r="B7" s="196" t="s">
        <v>147</v>
      </c>
      <c r="C7" s="109" t="s">
        <v>148</v>
      </c>
      <c r="D7" s="211"/>
      <c r="E7" s="16"/>
      <c r="F7" s="211"/>
      <c r="G7" s="208">
        <v>2016</v>
      </c>
      <c r="H7" s="209"/>
      <c r="I7" s="208">
        <v>2017</v>
      </c>
      <c r="J7" s="209"/>
      <c r="K7" s="208">
        <v>2018</v>
      </c>
      <c r="L7" s="209"/>
      <c r="M7" s="208">
        <v>2019</v>
      </c>
      <c r="N7" s="209"/>
      <c r="O7" s="208">
        <v>2020</v>
      </c>
      <c r="P7" s="209"/>
      <c r="Q7" s="212" t="s">
        <v>70</v>
      </c>
      <c r="R7" s="213"/>
      <c r="S7" s="217"/>
      <c r="T7" s="221"/>
    </row>
    <row r="8" spans="1:30" ht="28.8" customHeight="1" thickBot="1" x14ac:dyDescent="0.35">
      <c r="A8" s="206"/>
      <c r="B8" s="108"/>
      <c r="C8" s="109"/>
      <c r="D8" s="211"/>
      <c r="E8" s="16"/>
      <c r="F8" s="211"/>
      <c r="G8" s="123" t="s">
        <v>1</v>
      </c>
      <c r="H8" s="124" t="s">
        <v>2</v>
      </c>
      <c r="I8" s="123" t="s">
        <v>1</v>
      </c>
      <c r="J8" s="124" t="s">
        <v>2</v>
      </c>
      <c r="K8" s="123" t="s">
        <v>1</v>
      </c>
      <c r="L8" s="124" t="s">
        <v>2</v>
      </c>
      <c r="M8" s="123" t="s">
        <v>1</v>
      </c>
      <c r="N8" s="123" t="s">
        <v>2</v>
      </c>
      <c r="O8" s="123" t="s">
        <v>1</v>
      </c>
      <c r="P8" s="123" t="s">
        <v>2</v>
      </c>
      <c r="Q8" s="123" t="s">
        <v>1</v>
      </c>
      <c r="R8" s="123" t="s">
        <v>2</v>
      </c>
      <c r="S8" s="217"/>
      <c r="T8" s="221"/>
    </row>
    <row r="9" spans="1:30" ht="15" thickBot="1" x14ac:dyDescent="0.35">
      <c r="A9" s="125"/>
      <c r="B9" s="17">
        <v>2</v>
      </c>
      <c r="C9" s="10">
        <v>3</v>
      </c>
      <c r="D9" s="10">
        <v>4</v>
      </c>
      <c r="E9" s="10"/>
      <c r="F9" s="10">
        <v>5</v>
      </c>
      <c r="G9" s="10"/>
      <c r="H9" s="10"/>
      <c r="I9" s="10">
        <v>6</v>
      </c>
      <c r="J9" s="11">
        <v>7</v>
      </c>
      <c r="K9" s="10">
        <v>8</v>
      </c>
      <c r="L9" s="14">
        <v>9</v>
      </c>
      <c r="M9" s="10">
        <v>10</v>
      </c>
      <c r="N9" s="10">
        <v>11</v>
      </c>
      <c r="O9" s="10">
        <v>12</v>
      </c>
      <c r="P9" s="10">
        <v>13</v>
      </c>
      <c r="Q9" s="10">
        <v>14</v>
      </c>
      <c r="R9" s="10">
        <v>15</v>
      </c>
      <c r="S9" s="10">
        <v>16</v>
      </c>
      <c r="T9" s="12">
        <v>17</v>
      </c>
    </row>
    <row r="10" spans="1:30" x14ac:dyDescent="0.3">
      <c r="A10" s="110"/>
      <c r="B10" s="161"/>
      <c r="C10" s="162"/>
      <c r="D10" s="162"/>
      <c r="E10" s="162"/>
      <c r="F10" s="162"/>
      <c r="G10" s="162"/>
      <c r="H10" s="162"/>
      <c r="I10" s="162"/>
      <c r="J10" s="163"/>
      <c r="K10" s="162"/>
      <c r="L10" s="163"/>
      <c r="M10" s="162"/>
      <c r="N10" s="162"/>
      <c r="O10" s="162"/>
      <c r="P10" s="162"/>
      <c r="Q10" s="162"/>
      <c r="R10" s="2"/>
      <c r="S10" s="2"/>
      <c r="T10" s="111"/>
    </row>
    <row r="11" spans="1:30" ht="28.8" customHeight="1" x14ac:dyDescent="0.3">
      <c r="A11" s="172"/>
      <c r="B11" s="156"/>
      <c r="C11" s="154" t="s">
        <v>175</v>
      </c>
      <c r="D11" s="155"/>
      <c r="E11" s="156"/>
      <c r="F11" s="156"/>
      <c r="G11" s="156"/>
      <c r="H11" s="156"/>
      <c r="I11" s="157"/>
      <c r="J11" s="158">
        <f>J12+J28+J42+J45+J48+J53</f>
        <v>3531458143</v>
      </c>
      <c r="K11" s="157"/>
      <c r="L11" s="158">
        <f>L12+L28+L42+L45+L48</f>
        <v>2206118518</v>
      </c>
      <c r="M11" s="156"/>
      <c r="N11" s="158">
        <f>N12+N28+N42+N45+N48</f>
        <v>5703925633</v>
      </c>
      <c r="O11" s="156"/>
      <c r="P11" s="158">
        <f>P12+P28+P42+P45+P48</f>
        <v>4025136586.25</v>
      </c>
      <c r="Q11" s="156"/>
      <c r="R11" s="158">
        <f>R12+R28+R42+R45+R48</f>
        <v>4239171186.8125</v>
      </c>
      <c r="S11" s="156"/>
      <c r="T11" s="159"/>
    </row>
    <row r="12" spans="1:30" ht="46.2" customHeight="1" x14ac:dyDescent="0.3">
      <c r="A12" s="172"/>
      <c r="B12" s="173"/>
      <c r="C12" s="160" t="s">
        <v>176</v>
      </c>
      <c r="D12" s="129"/>
      <c r="E12" s="174"/>
      <c r="F12" s="175">
        <v>100</v>
      </c>
      <c r="G12" s="175"/>
      <c r="H12" s="175"/>
      <c r="I12" s="175">
        <v>100</v>
      </c>
      <c r="J12" s="6">
        <f>SUM(J13:J26)</f>
        <v>2352957550</v>
      </c>
      <c r="K12" s="175">
        <v>100</v>
      </c>
      <c r="L12" s="6">
        <f>SUM(L13:L26)</f>
        <v>1315142848</v>
      </c>
      <c r="M12" s="176">
        <v>100</v>
      </c>
      <c r="N12" s="6">
        <f>SUM(N13:N26)</f>
        <v>1768516533</v>
      </c>
      <c r="O12" s="175">
        <v>100</v>
      </c>
      <c r="P12" s="6">
        <f>SUM(P13:P26)</f>
        <v>1997645666.25</v>
      </c>
      <c r="Q12" s="176">
        <v>100</v>
      </c>
      <c r="R12" s="6">
        <f>SUM(R13:R26)</f>
        <v>2280182082.8125</v>
      </c>
      <c r="S12" s="5"/>
      <c r="T12" s="112"/>
    </row>
    <row r="13" spans="1:30" ht="29.4" customHeight="1" x14ac:dyDescent="0.3">
      <c r="A13" s="172"/>
      <c r="B13" s="20"/>
      <c r="C13" s="131" t="s">
        <v>177</v>
      </c>
      <c r="D13" s="177" t="s">
        <v>243</v>
      </c>
      <c r="E13" s="37"/>
      <c r="F13" s="62" t="s">
        <v>78</v>
      </c>
      <c r="G13" s="62"/>
      <c r="H13" s="62"/>
      <c r="I13" s="62" t="s">
        <v>78</v>
      </c>
      <c r="J13" s="29">
        <v>12550000</v>
      </c>
      <c r="K13" s="62" t="s">
        <v>78</v>
      </c>
      <c r="L13" s="29">
        <v>25000000</v>
      </c>
      <c r="M13" s="62" t="s">
        <v>78</v>
      </c>
      <c r="N13" s="69">
        <v>12000000</v>
      </c>
      <c r="O13" s="62" t="s">
        <v>78</v>
      </c>
      <c r="P13" s="69">
        <v>12000000</v>
      </c>
      <c r="Q13" s="62" t="s">
        <v>78</v>
      </c>
      <c r="R13" s="69">
        <v>15000000</v>
      </c>
      <c r="S13" s="199" t="s">
        <v>79</v>
      </c>
      <c r="T13" s="202" t="s">
        <v>80</v>
      </c>
      <c r="U13" s="53"/>
      <c r="V13" s="53"/>
      <c r="W13" s="53"/>
      <c r="X13" s="53"/>
      <c r="Y13" s="53"/>
      <c r="Z13" s="53"/>
      <c r="AA13" s="53"/>
      <c r="AB13" s="53"/>
      <c r="AC13" s="53"/>
      <c r="AD13" s="53"/>
    </row>
    <row r="14" spans="1:30" ht="32.4" customHeight="1" x14ac:dyDescent="0.3">
      <c r="A14" s="172"/>
      <c r="B14" s="20"/>
      <c r="C14" s="131" t="s">
        <v>178</v>
      </c>
      <c r="D14" s="178" t="s">
        <v>244</v>
      </c>
      <c r="E14" s="19"/>
      <c r="F14" s="62" t="s">
        <v>78</v>
      </c>
      <c r="G14" s="62"/>
      <c r="H14" s="62"/>
      <c r="I14" s="62" t="s">
        <v>78</v>
      </c>
      <c r="J14" s="29">
        <v>1210000000</v>
      </c>
      <c r="K14" s="62" t="s">
        <v>78</v>
      </c>
      <c r="L14" s="29">
        <v>167665350</v>
      </c>
      <c r="M14" s="62" t="s">
        <v>78</v>
      </c>
      <c r="N14" s="69">
        <v>250000000</v>
      </c>
      <c r="O14" s="62" t="s">
        <v>78</v>
      </c>
      <c r="P14" s="69">
        <v>250000000</v>
      </c>
      <c r="Q14" s="62" t="s">
        <v>78</v>
      </c>
      <c r="R14" s="69">
        <v>260000000</v>
      </c>
      <c r="S14" s="200"/>
      <c r="T14" s="203"/>
      <c r="U14" s="53"/>
      <c r="V14" s="53"/>
      <c r="W14" s="53"/>
      <c r="X14" s="53"/>
      <c r="Y14" s="53"/>
      <c r="Z14" s="53"/>
      <c r="AA14" s="53"/>
      <c r="AB14" s="53"/>
      <c r="AC14" s="53"/>
      <c r="AD14" s="53"/>
    </row>
    <row r="15" spans="1:30" ht="35.25" customHeight="1" x14ac:dyDescent="0.3">
      <c r="A15" s="172"/>
      <c r="B15" s="20"/>
      <c r="C15" s="131" t="s">
        <v>179</v>
      </c>
      <c r="D15" s="132" t="s">
        <v>180</v>
      </c>
      <c r="E15" s="37"/>
      <c r="F15" s="62" t="s">
        <v>78</v>
      </c>
      <c r="G15" s="62"/>
      <c r="H15" s="62"/>
      <c r="I15" s="62" t="s">
        <v>78</v>
      </c>
      <c r="J15" s="29">
        <v>25000000</v>
      </c>
      <c r="K15" s="62" t="s">
        <v>78</v>
      </c>
      <c r="L15" s="29">
        <v>25000000</v>
      </c>
      <c r="M15" s="62" t="s">
        <v>78</v>
      </c>
      <c r="N15" s="69">
        <v>40000000</v>
      </c>
      <c r="O15" s="62" t="s">
        <v>78</v>
      </c>
      <c r="P15" s="69">
        <v>45000000</v>
      </c>
      <c r="Q15" s="62" t="s">
        <v>78</v>
      </c>
      <c r="R15" s="69">
        <v>50000000</v>
      </c>
      <c r="S15" s="200"/>
      <c r="T15" s="20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55.2" customHeight="1" x14ac:dyDescent="0.3">
      <c r="A16" s="172"/>
      <c r="B16" s="20"/>
      <c r="C16" s="131" t="s">
        <v>181</v>
      </c>
      <c r="D16" s="179" t="s">
        <v>182</v>
      </c>
      <c r="E16" s="37"/>
      <c r="F16" s="62" t="s">
        <v>78</v>
      </c>
      <c r="G16" s="62"/>
      <c r="H16" s="62"/>
      <c r="I16" s="62" t="s">
        <v>78</v>
      </c>
      <c r="J16" s="29">
        <f>124175376+5030028</f>
        <v>129205404</v>
      </c>
      <c r="K16" s="62" t="s">
        <v>78</v>
      </c>
      <c r="L16" s="29">
        <v>128986426</v>
      </c>
      <c r="M16" s="62" t="s">
        <v>78</v>
      </c>
      <c r="N16" s="69">
        <f>L16+(L16*50%)</f>
        <v>193479639</v>
      </c>
      <c r="O16" s="62" t="s">
        <v>78</v>
      </c>
      <c r="P16" s="69">
        <f>N16+(N16*25%)</f>
        <v>241849548.75</v>
      </c>
      <c r="Q16" s="62" t="s">
        <v>78</v>
      </c>
      <c r="R16" s="69">
        <f>P16+(P16*25%)</f>
        <v>302311935.9375</v>
      </c>
      <c r="S16" s="200"/>
      <c r="T16" s="203"/>
      <c r="U16" s="53"/>
      <c r="V16" s="53"/>
      <c r="W16" s="53"/>
      <c r="X16" s="53"/>
      <c r="Y16" s="53"/>
      <c r="Z16" s="53"/>
      <c r="AA16" s="53"/>
      <c r="AB16" s="53"/>
      <c r="AC16" s="53"/>
      <c r="AD16" s="53"/>
    </row>
    <row r="17" spans="1:30" ht="27" customHeight="1" x14ac:dyDescent="0.3">
      <c r="A17" s="172"/>
      <c r="B17" s="20"/>
      <c r="C17" s="131" t="s">
        <v>183</v>
      </c>
      <c r="D17" s="179" t="s">
        <v>184</v>
      </c>
      <c r="E17" s="98"/>
      <c r="F17" s="62" t="s">
        <v>78</v>
      </c>
      <c r="G17" s="62"/>
      <c r="H17" s="62"/>
      <c r="I17" s="62" t="s">
        <v>78</v>
      </c>
      <c r="J17" s="29">
        <v>155219220</v>
      </c>
      <c r="K17" s="62" t="s">
        <v>78</v>
      </c>
      <c r="L17" s="29">
        <v>124175376</v>
      </c>
      <c r="M17" s="62" t="s">
        <v>78</v>
      </c>
      <c r="N17" s="69">
        <f>L17+(L17*50%)</f>
        <v>186263064</v>
      </c>
      <c r="O17" s="62" t="s">
        <v>78</v>
      </c>
      <c r="P17" s="69">
        <f t="shared" ref="P17:P18" si="0">N17+(N17*25%)</f>
        <v>232828830</v>
      </c>
      <c r="Q17" s="62" t="s">
        <v>78</v>
      </c>
      <c r="R17" s="69">
        <f t="shared" ref="R17:R18" si="1">P17+(P17*25%)</f>
        <v>291036037.5</v>
      </c>
      <c r="S17" s="200"/>
      <c r="T17" s="203"/>
      <c r="U17" s="53"/>
      <c r="V17" s="53"/>
      <c r="W17" s="53"/>
      <c r="X17" s="53"/>
      <c r="Y17" s="53"/>
      <c r="Z17" s="53"/>
      <c r="AA17" s="53"/>
      <c r="AB17" s="53"/>
      <c r="AC17" s="53"/>
      <c r="AD17" s="53"/>
    </row>
    <row r="18" spans="1:30" ht="24" customHeight="1" x14ac:dyDescent="0.3">
      <c r="A18" s="172"/>
      <c r="B18" s="20"/>
      <c r="C18" s="131" t="s">
        <v>185</v>
      </c>
      <c r="D18" s="180" t="s">
        <v>186</v>
      </c>
      <c r="E18" s="98"/>
      <c r="F18" s="62" t="s">
        <v>78</v>
      </c>
      <c r="G18" s="62"/>
      <c r="H18" s="62"/>
      <c r="I18" s="62" t="s">
        <v>78</v>
      </c>
      <c r="J18" s="29">
        <v>124175376</v>
      </c>
      <c r="K18" s="62" t="s">
        <v>78</v>
      </c>
      <c r="L18" s="29">
        <v>177849220</v>
      </c>
      <c r="M18" s="62" t="s">
        <v>78</v>
      </c>
      <c r="N18" s="69">
        <f>L18+(L18*50%)</f>
        <v>266773830</v>
      </c>
      <c r="O18" s="62" t="s">
        <v>78</v>
      </c>
      <c r="P18" s="69">
        <f t="shared" si="0"/>
        <v>333467287.5</v>
      </c>
      <c r="Q18" s="62" t="s">
        <v>78</v>
      </c>
      <c r="R18" s="69">
        <f t="shared" si="1"/>
        <v>416834109.375</v>
      </c>
      <c r="S18" s="200"/>
      <c r="T18" s="203"/>
      <c r="U18" s="53"/>
      <c r="V18" s="53"/>
      <c r="W18" s="53"/>
      <c r="X18" s="53"/>
      <c r="Y18" s="53"/>
      <c r="Z18" s="53"/>
      <c r="AA18" s="53"/>
      <c r="AB18" s="53"/>
      <c r="AC18" s="53"/>
      <c r="AD18" s="53"/>
    </row>
    <row r="19" spans="1:30" ht="30.6" customHeight="1" x14ac:dyDescent="0.3">
      <c r="A19" s="172"/>
      <c r="B19" s="20"/>
      <c r="C19" s="131" t="s">
        <v>187</v>
      </c>
      <c r="D19" s="179" t="s">
        <v>188</v>
      </c>
      <c r="E19" s="19"/>
      <c r="F19" s="62" t="s">
        <v>78</v>
      </c>
      <c r="G19" s="62"/>
      <c r="H19" s="62"/>
      <c r="I19" s="62" t="s">
        <v>78</v>
      </c>
      <c r="J19" s="29">
        <v>35000000</v>
      </c>
      <c r="K19" s="62" t="s">
        <v>78</v>
      </c>
      <c r="L19" s="29">
        <v>25000000</v>
      </c>
      <c r="M19" s="62" t="s">
        <v>78</v>
      </c>
      <c r="N19" s="69">
        <v>40000000</v>
      </c>
      <c r="O19" s="62" t="s">
        <v>78</v>
      </c>
      <c r="P19" s="69">
        <v>50000000</v>
      </c>
      <c r="Q19" s="62" t="s">
        <v>78</v>
      </c>
      <c r="R19" s="69">
        <v>60000000</v>
      </c>
      <c r="S19" s="200"/>
      <c r="T19" s="203"/>
      <c r="U19" s="53"/>
      <c r="V19" s="53"/>
      <c r="W19" s="53"/>
      <c r="X19" s="53"/>
      <c r="Y19" s="53"/>
      <c r="Z19" s="53"/>
      <c r="AA19" s="53"/>
      <c r="AB19" s="53"/>
      <c r="AC19" s="53"/>
      <c r="AD19" s="53"/>
    </row>
    <row r="20" spans="1:30" ht="30" customHeight="1" x14ac:dyDescent="0.3">
      <c r="A20" s="172"/>
      <c r="B20" s="20"/>
      <c r="C20" s="131" t="s">
        <v>189</v>
      </c>
      <c r="D20" s="179" t="s">
        <v>190</v>
      </c>
      <c r="E20" s="20"/>
      <c r="F20" s="62" t="s">
        <v>78</v>
      </c>
      <c r="G20" s="62"/>
      <c r="H20" s="62"/>
      <c r="I20" s="62" t="s">
        <v>78</v>
      </c>
      <c r="J20" s="29">
        <v>25000000</v>
      </c>
      <c r="K20" s="62" t="s">
        <v>78</v>
      </c>
      <c r="L20" s="29">
        <v>25000000</v>
      </c>
      <c r="M20" s="62" t="s">
        <v>78</v>
      </c>
      <c r="N20" s="69">
        <v>40000000</v>
      </c>
      <c r="O20" s="62" t="s">
        <v>78</v>
      </c>
      <c r="P20" s="69">
        <v>45000000</v>
      </c>
      <c r="Q20" s="62" t="s">
        <v>78</v>
      </c>
      <c r="R20" s="69">
        <v>50000000</v>
      </c>
      <c r="S20" s="200"/>
      <c r="T20" s="203"/>
      <c r="U20" s="53"/>
      <c r="V20" s="53"/>
      <c r="W20" s="53"/>
      <c r="X20" s="53"/>
      <c r="Y20" s="53"/>
      <c r="Z20" s="53"/>
      <c r="AA20" s="53"/>
      <c r="AB20" s="53"/>
      <c r="AC20" s="53"/>
      <c r="AD20" s="53"/>
    </row>
    <row r="21" spans="1:30" ht="44.4" customHeight="1" x14ac:dyDescent="0.3">
      <c r="A21" s="172"/>
      <c r="B21" s="20"/>
      <c r="C21" s="131" t="s">
        <v>191</v>
      </c>
      <c r="D21" s="179" t="s">
        <v>192</v>
      </c>
      <c r="E21" s="37"/>
      <c r="F21" s="62" t="s">
        <v>78</v>
      </c>
      <c r="G21" s="62"/>
      <c r="H21" s="62"/>
      <c r="I21" s="62" t="s">
        <v>78</v>
      </c>
      <c r="J21" s="29">
        <v>10000000</v>
      </c>
      <c r="K21" s="62" t="s">
        <v>78</v>
      </c>
      <c r="L21" s="29">
        <v>13216476</v>
      </c>
      <c r="M21" s="62" t="s">
        <v>78</v>
      </c>
      <c r="N21" s="69">
        <v>20000000</v>
      </c>
      <c r="O21" s="62" t="s">
        <v>78</v>
      </c>
      <c r="P21" s="69">
        <v>25000000</v>
      </c>
      <c r="Q21" s="62" t="s">
        <v>78</v>
      </c>
      <c r="R21" s="69">
        <v>30000000</v>
      </c>
      <c r="S21" s="200"/>
      <c r="T21" s="203"/>
      <c r="U21" s="53"/>
      <c r="V21" s="53"/>
      <c r="W21" s="53"/>
      <c r="X21" s="53"/>
      <c r="Y21" s="53"/>
      <c r="Z21" s="53"/>
      <c r="AA21" s="53"/>
      <c r="AB21" s="53"/>
      <c r="AC21" s="53"/>
      <c r="AD21" s="53"/>
    </row>
    <row r="22" spans="1:30" ht="27.6" x14ac:dyDescent="0.3">
      <c r="A22" s="172"/>
      <c r="B22" s="20"/>
      <c r="C22" s="131" t="s">
        <v>193</v>
      </c>
      <c r="D22" s="179" t="s">
        <v>194</v>
      </c>
      <c r="E22" s="36"/>
      <c r="F22" s="62" t="s">
        <v>78</v>
      </c>
      <c r="G22" s="62"/>
      <c r="H22" s="62"/>
      <c r="I22" s="62" t="s">
        <v>78</v>
      </c>
      <c r="J22" s="29">
        <v>40000000</v>
      </c>
      <c r="K22" s="62" t="s">
        <v>78</v>
      </c>
      <c r="L22" s="29">
        <v>40000000</v>
      </c>
      <c r="M22" s="62" t="s">
        <v>78</v>
      </c>
      <c r="N22" s="69">
        <f t="shared" ref="N22" si="2">L22+(L22*25%)</f>
        <v>50000000</v>
      </c>
      <c r="O22" s="62" t="s">
        <v>78</v>
      </c>
      <c r="P22" s="69">
        <v>55000000</v>
      </c>
      <c r="Q22" s="62" t="s">
        <v>78</v>
      </c>
      <c r="R22" s="69">
        <v>60000000</v>
      </c>
      <c r="S22" s="200"/>
      <c r="T22" s="203"/>
      <c r="U22" s="53"/>
      <c r="V22" s="53"/>
      <c r="W22" s="53"/>
      <c r="X22" s="53"/>
      <c r="Y22" s="53"/>
      <c r="Z22" s="53"/>
      <c r="AA22" s="53"/>
      <c r="AB22" s="53"/>
      <c r="AC22" s="53"/>
      <c r="AD22" s="53"/>
    </row>
    <row r="23" spans="1:30" ht="36" x14ac:dyDescent="0.3">
      <c r="A23" s="172"/>
      <c r="B23" s="20"/>
      <c r="C23" s="131" t="s">
        <v>195</v>
      </c>
      <c r="D23" s="179" t="s">
        <v>196</v>
      </c>
      <c r="E23" s="36"/>
      <c r="F23" s="62" t="s">
        <v>78</v>
      </c>
      <c r="G23" s="62"/>
      <c r="H23" s="62"/>
      <c r="I23" s="62" t="s">
        <v>78</v>
      </c>
      <c r="J23" s="29">
        <v>15600000</v>
      </c>
      <c r="K23" s="62" t="s">
        <v>78</v>
      </c>
      <c r="L23" s="29">
        <v>27000000</v>
      </c>
      <c r="M23" s="62" t="s">
        <v>78</v>
      </c>
      <c r="N23" s="69">
        <v>35000000</v>
      </c>
      <c r="O23" s="62" t="s">
        <v>78</v>
      </c>
      <c r="P23" s="69">
        <v>40000000</v>
      </c>
      <c r="Q23" s="62" t="s">
        <v>78</v>
      </c>
      <c r="R23" s="69">
        <v>45000000</v>
      </c>
      <c r="S23" s="200"/>
      <c r="T23" s="203"/>
      <c r="U23" s="53"/>
      <c r="V23" s="53"/>
      <c r="W23" s="53"/>
      <c r="X23" s="53"/>
      <c r="Y23" s="53"/>
      <c r="Z23" s="53"/>
      <c r="AA23" s="53"/>
      <c r="AB23" s="53"/>
      <c r="AC23" s="53"/>
      <c r="AD23" s="53"/>
    </row>
    <row r="24" spans="1:30" ht="36" x14ac:dyDescent="0.3">
      <c r="A24" s="172"/>
      <c r="B24" s="20"/>
      <c r="C24" s="131" t="s">
        <v>197</v>
      </c>
      <c r="D24" s="179" t="s">
        <v>198</v>
      </c>
      <c r="E24" s="36"/>
      <c r="F24" s="62" t="s">
        <v>78</v>
      </c>
      <c r="G24" s="62"/>
      <c r="H24" s="62"/>
      <c r="I24" s="62" t="s">
        <v>78</v>
      </c>
      <c r="J24" s="29">
        <v>550757550</v>
      </c>
      <c r="K24" s="62" t="s">
        <v>78</v>
      </c>
      <c r="L24" s="29">
        <v>532250000</v>
      </c>
      <c r="M24" s="62" t="s">
        <v>78</v>
      </c>
      <c r="N24" s="69">
        <v>600000000</v>
      </c>
      <c r="O24" s="62" t="s">
        <v>78</v>
      </c>
      <c r="P24" s="69">
        <v>625000000</v>
      </c>
      <c r="Q24" s="62" t="s">
        <v>78</v>
      </c>
      <c r="R24" s="69">
        <v>650000000</v>
      </c>
      <c r="S24" s="200"/>
      <c r="T24" s="203"/>
      <c r="U24" s="53"/>
      <c r="V24" s="53"/>
      <c r="W24" s="53"/>
      <c r="X24" s="53"/>
      <c r="Y24" s="53"/>
      <c r="Z24" s="53"/>
      <c r="AA24" s="53"/>
      <c r="AB24" s="53"/>
      <c r="AC24" s="53"/>
      <c r="AD24" s="53"/>
    </row>
    <row r="25" spans="1:30" ht="27.6" x14ac:dyDescent="0.3">
      <c r="A25" s="172"/>
      <c r="B25" s="20"/>
      <c r="C25" s="135" t="s">
        <v>44</v>
      </c>
      <c r="D25" s="179" t="s">
        <v>199</v>
      </c>
      <c r="E25" s="20"/>
      <c r="F25" s="62" t="s">
        <v>78</v>
      </c>
      <c r="G25" s="62"/>
      <c r="H25" s="62"/>
      <c r="I25" s="62" t="s">
        <v>78</v>
      </c>
      <c r="J25" s="29">
        <v>12450000</v>
      </c>
      <c r="K25" s="62" t="s">
        <v>78</v>
      </c>
      <c r="L25" s="29">
        <v>0</v>
      </c>
      <c r="M25" s="62" t="s">
        <v>78</v>
      </c>
      <c r="N25" s="69">
        <v>20000000</v>
      </c>
      <c r="O25" s="62" t="s">
        <v>78</v>
      </c>
      <c r="P25" s="69">
        <v>25000000</v>
      </c>
      <c r="Q25" s="62" t="s">
        <v>78</v>
      </c>
      <c r="R25" s="69">
        <v>30000000</v>
      </c>
      <c r="S25" s="200"/>
      <c r="T25" s="203"/>
      <c r="U25" s="53"/>
      <c r="V25" s="53"/>
      <c r="W25" s="53"/>
      <c r="X25" s="53"/>
      <c r="Y25" s="53"/>
      <c r="Z25" s="53"/>
      <c r="AA25" s="53"/>
      <c r="AB25" s="53"/>
      <c r="AC25" s="53"/>
      <c r="AD25" s="53"/>
    </row>
    <row r="26" spans="1:30" ht="48" x14ac:dyDescent="0.3">
      <c r="A26" s="172"/>
      <c r="B26" s="20"/>
      <c r="C26" s="131" t="s">
        <v>200</v>
      </c>
      <c r="D26" s="181" t="s">
        <v>201</v>
      </c>
      <c r="E26" s="20"/>
      <c r="F26" s="62" t="s">
        <v>78</v>
      </c>
      <c r="G26" s="62"/>
      <c r="H26" s="62"/>
      <c r="I26" s="62" t="s">
        <v>78</v>
      </c>
      <c r="J26" s="29">
        <v>8000000</v>
      </c>
      <c r="K26" s="62" t="s">
        <v>78</v>
      </c>
      <c r="L26" s="29">
        <v>4000000</v>
      </c>
      <c r="M26" s="62" t="s">
        <v>78</v>
      </c>
      <c r="N26" s="69">
        <v>15000000</v>
      </c>
      <c r="O26" s="62" t="s">
        <v>78</v>
      </c>
      <c r="P26" s="69">
        <v>17500000</v>
      </c>
      <c r="Q26" s="62" t="s">
        <v>78</v>
      </c>
      <c r="R26" s="69">
        <v>20000000</v>
      </c>
      <c r="S26" s="201"/>
      <c r="T26" s="204"/>
      <c r="U26" s="53"/>
      <c r="V26" s="53"/>
      <c r="W26" s="53"/>
      <c r="X26" s="53"/>
      <c r="Y26" s="53"/>
      <c r="Z26" s="53"/>
      <c r="AA26" s="53"/>
      <c r="AB26" s="53"/>
      <c r="AC26" s="53"/>
      <c r="AD26" s="53"/>
    </row>
    <row r="27" spans="1:30" ht="32.4" customHeight="1" x14ac:dyDescent="0.3">
      <c r="A27" s="172"/>
      <c r="B27" s="20"/>
      <c r="C27" s="128" t="s">
        <v>202</v>
      </c>
      <c r="D27" s="130"/>
      <c r="E27" s="37"/>
      <c r="F27" s="98"/>
      <c r="G27" s="98"/>
      <c r="H27" s="98"/>
      <c r="I27" s="28"/>
      <c r="J27" s="29"/>
      <c r="K27" s="28"/>
      <c r="L27" s="29"/>
      <c r="M27" s="28"/>
      <c r="N27" s="28"/>
      <c r="O27" s="28"/>
      <c r="P27" s="28"/>
      <c r="Q27" s="28"/>
      <c r="R27" s="28"/>
      <c r="S27" s="20"/>
      <c r="T27" s="113"/>
      <c r="U27" s="53"/>
      <c r="V27" s="53"/>
      <c r="W27" s="53"/>
      <c r="X27" s="53"/>
      <c r="Y27" s="53"/>
      <c r="Z27" s="53"/>
      <c r="AA27" s="53"/>
      <c r="AB27" s="53"/>
      <c r="AC27" s="53"/>
      <c r="AD27" s="53"/>
    </row>
    <row r="28" spans="1:30" ht="31.8" customHeight="1" x14ac:dyDescent="0.3">
      <c r="A28" s="172"/>
      <c r="B28" s="19"/>
      <c r="C28" s="131" t="s">
        <v>203</v>
      </c>
      <c r="D28" s="177" t="s">
        <v>204</v>
      </c>
      <c r="E28" s="182"/>
      <c r="F28" s="183">
        <v>100</v>
      </c>
      <c r="G28" s="183"/>
      <c r="H28" s="183"/>
      <c r="I28" s="183">
        <v>100</v>
      </c>
      <c r="J28" s="26">
        <f>SUM(J29:J40)</f>
        <v>690931193</v>
      </c>
      <c r="K28" s="183">
        <v>100</v>
      </c>
      <c r="L28" s="26">
        <f>SUM(L29:L40)</f>
        <v>388814220</v>
      </c>
      <c r="M28" s="183">
        <v>100</v>
      </c>
      <c r="N28" s="26">
        <f>SUM(N29:N38)</f>
        <v>3290000000</v>
      </c>
      <c r="O28" s="183">
        <v>100</v>
      </c>
      <c r="P28" s="26">
        <f>SUM(P29:P38)</f>
        <v>1265000000</v>
      </c>
      <c r="Q28" s="183">
        <v>100</v>
      </c>
      <c r="R28" s="26">
        <f>SUM(R29:R38)</f>
        <v>1053000000</v>
      </c>
      <c r="S28" s="24"/>
      <c r="T28" s="114"/>
      <c r="U28" s="53"/>
      <c r="V28" s="53"/>
      <c r="W28" s="53"/>
      <c r="X28" s="53"/>
      <c r="Y28" s="53"/>
      <c r="Z28" s="53"/>
      <c r="AA28" s="53"/>
      <c r="AB28" s="53"/>
      <c r="AC28" s="53"/>
      <c r="AD28" s="53"/>
    </row>
    <row r="29" spans="1:30" ht="34.200000000000003" customHeight="1" x14ac:dyDescent="0.3">
      <c r="A29" s="172"/>
      <c r="B29" s="20"/>
      <c r="C29" s="131" t="s">
        <v>205</v>
      </c>
      <c r="D29" s="179" t="s">
        <v>206</v>
      </c>
      <c r="E29" s="36"/>
      <c r="F29" s="62">
        <v>100</v>
      </c>
      <c r="G29" s="62"/>
      <c r="H29" s="62"/>
      <c r="I29" s="56">
        <v>100</v>
      </c>
      <c r="J29" s="57">
        <v>0</v>
      </c>
      <c r="K29" s="58">
        <v>100</v>
      </c>
      <c r="L29" s="57">
        <v>0</v>
      </c>
      <c r="M29" s="59" t="s">
        <v>90</v>
      </c>
      <c r="N29" s="60">
        <v>700000000</v>
      </c>
      <c r="O29" s="59" t="s">
        <v>85</v>
      </c>
      <c r="P29" s="60">
        <v>350000000</v>
      </c>
      <c r="Q29" s="61" t="s">
        <v>84</v>
      </c>
      <c r="R29" s="60">
        <v>0</v>
      </c>
      <c r="S29" s="20"/>
      <c r="T29" s="113"/>
      <c r="U29" s="53"/>
      <c r="V29" s="53"/>
      <c r="W29" s="53"/>
      <c r="X29" s="53"/>
      <c r="Y29" s="53"/>
      <c r="Z29" s="53"/>
      <c r="AA29" s="53"/>
      <c r="AB29" s="53"/>
      <c r="AC29" s="53"/>
      <c r="AD29" s="53"/>
    </row>
    <row r="30" spans="1:30" ht="30.6" customHeight="1" x14ac:dyDescent="0.3">
      <c r="A30" s="172"/>
      <c r="B30" s="20"/>
      <c r="C30" s="131" t="s">
        <v>207</v>
      </c>
      <c r="D30" s="179" t="s">
        <v>208</v>
      </c>
      <c r="E30" s="36"/>
      <c r="F30" s="62">
        <v>100</v>
      </c>
      <c r="G30" s="62"/>
      <c r="H30" s="62"/>
      <c r="I30" s="56">
        <v>100</v>
      </c>
      <c r="J30" s="57">
        <v>198000000</v>
      </c>
      <c r="K30" s="58">
        <v>100</v>
      </c>
      <c r="L30" s="57">
        <v>22975500</v>
      </c>
      <c r="M30" s="58">
        <v>100</v>
      </c>
      <c r="N30" s="60">
        <v>100000000</v>
      </c>
      <c r="O30" s="58">
        <v>100</v>
      </c>
      <c r="P30" s="60">
        <v>150000000</v>
      </c>
      <c r="Q30" s="58">
        <v>100</v>
      </c>
      <c r="R30" s="60">
        <v>200000000</v>
      </c>
      <c r="S30" s="20"/>
      <c r="T30" s="113"/>
      <c r="U30" s="53"/>
      <c r="V30" s="53"/>
      <c r="W30" s="53"/>
      <c r="X30" s="53"/>
      <c r="Y30" s="53"/>
      <c r="Z30" s="53"/>
      <c r="AA30" s="53"/>
      <c r="AB30" s="53"/>
      <c r="AC30" s="53"/>
      <c r="AD30" s="53"/>
    </row>
    <row r="31" spans="1:30" ht="26.4" customHeight="1" x14ac:dyDescent="0.3">
      <c r="A31" s="172"/>
      <c r="B31" s="20"/>
      <c r="C31" s="131" t="s">
        <v>209</v>
      </c>
      <c r="D31" s="179" t="s">
        <v>210</v>
      </c>
      <c r="E31" s="36"/>
      <c r="F31" s="62">
        <v>100</v>
      </c>
      <c r="G31" s="62"/>
      <c r="H31" s="62"/>
      <c r="I31" s="56">
        <v>100</v>
      </c>
      <c r="J31" s="57">
        <v>252500000</v>
      </c>
      <c r="K31" s="58">
        <v>100</v>
      </c>
      <c r="L31" s="57">
        <v>161557527</v>
      </c>
      <c r="M31" s="58">
        <v>100</v>
      </c>
      <c r="N31" s="60">
        <v>2000000000</v>
      </c>
      <c r="O31" s="58">
        <v>100</v>
      </c>
      <c r="P31" s="60">
        <v>235000000</v>
      </c>
      <c r="Q31" s="58">
        <v>100</v>
      </c>
      <c r="R31" s="60">
        <v>278000000</v>
      </c>
      <c r="S31" s="20"/>
      <c r="T31" s="113"/>
      <c r="U31" s="53"/>
      <c r="V31" s="53"/>
      <c r="W31" s="53"/>
      <c r="X31" s="53"/>
      <c r="Y31" s="53"/>
      <c r="Z31" s="53"/>
      <c r="AA31" s="53"/>
      <c r="AB31" s="53"/>
      <c r="AC31" s="53"/>
      <c r="AD31" s="53"/>
    </row>
    <row r="32" spans="1:30" ht="28.2" customHeight="1" x14ac:dyDescent="0.3">
      <c r="A32" s="172"/>
      <c r="B32" s="20"/>
      <c r="C32" s="131" t="s">
        <v>211</v>
      </c>
      <c r="D32" s="179" t="s">
        <v>212</v>
      </c>
      <c r="E32" s="98"/>
      <c r="F32" s="59" t="s">
        <v>174</v>
      </c>
      <c r="G32" s="59"/>
      <c r="H32" s="59"/>
      <c r="I32" s="59" t="s">
        <v>174</v>
      </c>
      <c r="J32" s="57">
        <v>100175000</v>
      </c>
      <c r="K32" s="59" t="s">
        <v>174</v>
      </c>
      <c r="L32" s="57">
        <v>40175000</v>
      </c>
      <c r="M32" s="59" t="s">
        <v>174</v>
      </c>
      <c r="N32" s="60">
        <v>75000000</v>
      </c>
      <c r="O32" s="59" t="s">
        <v>174</v>
      </c>
      <c r="P32" s="60">
        <v>80000000</v>
      </c>
      <c r="Q32" s="59" t="s">
        <v>174</v>
      </c>
      <c r="R32" s="60">
        <v>90000000</v>
      </c>
      <c r="S32" s="20"/>
      <c r="T32" s="113"/>
      <c r="U32" s="53"/>
      <c r="V32" s="53"/>
      <c r="W32" s="53"/>
      <c r="X32" s="53"/>
      <c r="Y32" s="53"/>
      <c r="Z32" s="53"/>
      <c r="AA32" s="53"/>
      <c r="AB32" s="53"/>
      <c r="AC32" s="53"/>
      <c r="AD32" s="53"/>
    </row>
    <row r="33" spans="1:30" ht="31.2" customHeight="1" x14ac:dyDescent="0.3">
      <c r="A33" s="172"/>
      <c r="B33" s="20"/>
      <c r="C33" s="131" t="s">
        <v>213</v>
      </c>
      <c r="D33" s="179" t="s">
        <v>214</v>
      </c>
      <c r="E33" s="99"/>
      <c r="F33" s="62">
        <v>100</v>
      </c>
      <c r="G33" s="62"/>
      <c r="H33" s="62"/>
      <c r="I33" s="56">
        <v>100</v>
      </c>
      <c r="J33" s="57">
        <v>17200000</v>
      </c>
      <c r="K33" s="58">
        <v>100</v>
      </c>
      <c r="L33" s="57">
        <v>17200000</v>
      </c>
      <c r="M33" s="58">
        <v>100</v>
      </c>
      <c r="N33" s="60">
        <v>25000000</v>
      </c>
      <c r="O33" s="58">
        <v>100</v>
      </c>
      <c r="P33" s="60">
        <v>30000000</v>
      </c>
      <c r="Q33" s="58">
        <v>100</v>
      </c>
      <c r="R33" s="60">
        <v>35000000</v>
      </c>
      <c r="S33" s="20"/>
      <c r="T33" s="113"/>
      <c r="U33" s="53"/>
      <c r="V33" s="53"/>
      <c r="W33" s="53"/>
      <c r="X33" s="53"/>
      <c r="Y33" s="53"/>
      <c r="Z33" s="53"/>
      <c r="AA33" s="53"/>
      <c r="AB33" s="53"/>
      <c r="AC33" s="53"/>
      <c r="AD33" s="53"/>
    </row>
    <row r="34" spans="1:30" ht="27.6" customHeight="1" x14ac:dyDescent="0.3">
      <c r="A34" s="172"/>
      <c r="B34" s="20"/>
      <c r="C34" s="131" t="s">
        <v>215</v>
      </c>
      <c r="D34" s="184" t="s">
        <v>216</v>
      </c>
      <c r="E34" s="34"/>
      <c r="F34" s="62">
        <v>100</v>
      </c>
      <c r="G34" s="62"/>
      <c r="H34" s="62"/>
      <c r="I34" s="56">
        <v>100</v>
      </c>
      <c r="J34" s="57">
        <v>86306193</v>
      </c>
      <c r="K34" s="58">
        <v>100</v>
      </c>
      <c r="L34" s="57">
        <v>43156193</v>
      </c>
      <c r="M34" s="58">
        <v>100</v>
      </c>
      <c r="N34" s="60">
        <v>50000000</v>
      </c>
      <c r="O34" s="58">
        <v>100</v>
      </c>
      <c r="P34" s="60">
        <v>60000000</v>
      </c>
      <c r="Q34" s="58">
        <v>100</v>
      </c>
      <c r="R34" s="60">
        <v>70000000</v>
      </c>
      <c r="S34" s="20"/>
      <c r="T34" s="113"/>
      <c r="U34" s="53"/>
      <c r="V34" s="53"/>
      <c r="W34" s="53"/>
      <c r="X34" s="53"/>
      <c r="Y34" s="53"/>
      <c r="Z34" s="53"/>
      <c r="AA34" s="53"/>
      <c r="AB34" s="53"/>
      <c r="AC34" s="53"/>
      <c r="AD34" s="53"/>
    </row>
    <row r="35" spans="1:30" ht="31.2" customHeight="1" x14ac:dyDescent="0.3">
      <c r="A35" s="172"/>
      <c r="B35" s="20"/>
      <c r="C35" s="131" t="s">
        <v>217</v>
      </c>
      <c r="D35" s="179" t="s">
        <v>218</v>
      </c>
      <c r="E35" s="34"/>
      <c r="F35" s="62" t="s">
        <v>81</v>
      </c>
      <c r="G35" s="62"/>
      <c r="H35" s="62"/>
      <c r="I35" s="62" t="s">
        <v>81</v>
      </c>
      <c r="J35" s="57">
        <v>0</v>
      </c>
      <c r="K35" s="62" t="s">
        <v>81</v>
      </c>
      <c r="L35" s="57">
        <v>45000000</v>
      </c>
      <c r="M35" s="62" t="s">
        <v>81</v>
      </c>
      <c r="N35" s="60">
        <v>80000000</v>
      </c>
      <c r="O35" s="62" t="s">
        <v>81</v>
      </c>
      <c r="P35" s="60">
        <v>90000000</v>
      </c>
      <c r="Q35" s="62" t="s">
        <v>81</v>
      </c>
      <c r="R35" s="60">
        <v>100000000</v>
      </c>
      <c r="S35" s="20"/>
      <c r="T35" s="113"/>
      <c r="U35" s="53"/>
      <c r="V35" s="53"/>
      <c r="W35" s="53"/>
      <c r="X35" s="53"/>
      <c r="Y35" s="53"/>
      <c r="Z35" s="53"/>
      <c r="AA35" s="53"/>
      <c r="AB35" s="53"/>
      <c r="AC35" s="53"/>
      <c r="AD35" s="53"/>
    </row>
    <row r="36" spans="1:30" ht="26.4" customHeight="1" x14ac:dyDescent="0.3">
      <c r="A36" s="172"/>
      <c r="B36" s="20"/>
      <c r="C36" s="131" t="s">
        <v>219</v>
      </c>
      <c r="D36" s="132" t="s">
        <v>220</v>
      </c>
      <c r="E36" s="34"/>
      <c r="F36" s="62">
        <v>100</v>
      </c>
      <c r="G36" s="62"/>
      <c r="H36" s="62"/>
      <c r="I36" s="56">
        <v>100</v>
      </c>
      <c r="J36" s="57">
        <v>0</v>
      </c>
      <c r="K36" s="58">
        <v>100</v>
      </c>
      <c r="L36" s="57">
        <v>0</v>
      </c>
      <c r="M36" s="58">
        <v>100</v>
      </c>
      <c r="N36" s="60">
        <v>20000000</v>
      </c>
      <c r="O36" s="58">
        <v>100</v>
      </c>
      <c r="P36" s="60">
        <v>25000000</v>
      </c>
      <c r="Q36" s="58">
        <v>100</v>
      </c>
      <c r="R36" s="60">
        <v>30000000</v>
      </c>
      <c r="S36" s="20"/>
      <c r="T36" s="113"/>
      <c r="U36" s="53"/>
      <c r="V36" s="53"/>
      <c r="W36" s="53"/>
      <c r="X36" s="53"/>
      <c r="Y36" s="53"/>
      <c r="Z36" s="53"/>
      <c r="AA36" s="53"/>
      <c r="AB36" s="53"/>
      <c r="AC36" s="53"/>
      <c r="AD36" s="53"/>
    </row>
    <row r="37" spans="1:30" ht="34.799999999999997" customHeight="1" x14ac:dyDescent="0.3">
      <c r="A37" s="172"/>
      <c r="B37" s="20"/>
      <c r="C37" s="131" t="s">
        <v>221</v>
      </c>
      <c r="D37" s="132" t="s">
        <v>222</v>
      </c>
      <c r="E37" s="36"/>
      <c r="F37" s="62">
        <v>100</v>
      </c>
      <c r="G37" s="62"/>
      <c r="H37" s="62"/>
      <c r="I37" s="56">
        <v>100</v>
      </c>
      <c r="J37" s="57">
        <v>0</v>
      </c>
      <c r="K37" s="58">
        <v>100</v>
      </c>
      <c r="L37" s="57">
        <v>0</v>
      </c>
      <c r="M37" s="58">
        <v>100</v>
      </c>
      <c r="N37" s="60">
        <v>200000000</v>
      </c>
      <c r="O37" s="58">
        <v>100</v>
      </c>
      <c r="P37" s="60">
        <v>200000000</v>
      </c>
      <c r="Q37" s="58">
        <v>100</v>
      </c>
      <c r="R37" s="60">
        <v>200000000</v>
      </c>
      <c r="S37" s="20"/>
      <c r="T37" s="113"/>
      <c r="U37" s="53"/>
      <c r="V37" s="53"/>
      <c r="W37" s="53"/>
      <c r="X37" s="53"/>
      <c r="Y37" s="53"/>
      <c r="Z37" s="53"/>
      <c r="AA37" s="53"/>
      <c r="AB37" s="53"/>
      <c r="AC37" s="53"/>
      <c r="AD37" s="53"/>
    </row>
    <row r="38" spans="1:30" ht="29.4" customHeight="1" x14ac:dyDescent="0.3">
      <c r="A38" s="172"/>
      <c r="B38" s="20"/>
      <c r="C38" s="131" t="s">
        <v>223</v>
      </c>
      <c r="D38" s="179" t="s">
        <v>224</v>
      </c>
      <c r="E38" s="98"/>
      <c r="F38" s="62">
        <v>100</v>
      </c>
      <c r="G38" s="62"/>
      <c r="H38" s="62"/>
      <c r="I38" s="56">
        <v>100</v>
      </c>
      <c r="J38" s="57">
        <v>36750000</v>
      </c>
      <c r="K38" s="58">
        <v>100</v>
      </c>
      <c r="L38" s="57">
        <v>36750000</v>
      </c>
      <c r="M38" s="58">
        <v>100</v>
      </c>
      <c r="N38" s="60">
        <v>40000000</v>
      </c>
      <c r="O38" s="58">
        <v>100</v>
      </c>
      <c r="P38" s="60">
        <v>45000000</v>
      </c>
      <c r="Q38" s="58">
        <v>100</v>
      </c>
      <c r="R38" s="60">
        <v>50000000</v>
      </c>
      <c r="S38" s="20"/>
      <c r="T38" s="113"/>
      <c r="U38" s="53"/>
      <c r="V38" s="53"/>
      <c r="W38" s="53"/>
      <c r="X38" s="53"/>
      <c r="Y38" s="53"/>
      <c r="Z38" s="53"/>
      <c r="AA38" s="53"/>
      <c r="AB38" s="53"/>
      <c r="AC38" s="53"/>
      <c r="AD38" s="53"/>
    </row>
    <row r="39" spans="1:30" ht="22.2" customHeight="1" x14ac:dyDescent="0.3">
      <c r="A39" s="172"/>
      <c r="B39" s="20"/>
      <c r="C39" s="128" t="s">
        <v>225</v>
      </c>
      <c r="D39" s="129"/>
      <c r="E39" s="36"/>
      <c r="F39" s="62">
        <v>100</v>
      </c>
      <c r="G39" s="62"/>
      <c r="H39" s="62"/>
      <c r="I39" s="63"/>
      <c r="J39" s="63"/>
      <c r="K39" s="64">
        <v>100</v>
      </c>
      <c r="L39" s="65">
        <v>22000000</v>
      </c>
      <c r="M39" s="58">
        <v>100</v>
      </c>
      <c r="N39" s="60">
        <v>35000000</v>
      </c>
      <c r="O39" s="58">
        <v>100</v>
      </c>
      <c r="P39" s="60">
        <v>40000000</v>
      </c>
      <c r="Q39" s="58">
        <v>100</v>
      </c>
      <c r="R39" s="60">
        <v>45000000</v>
      </c>
      <c r="S39" s="20"/>
      <c r="T39" s="113"/>
      <c r="U39" s="53"/>
      <c r="V39" s="53"/>
      <c r="W39" s="53"/>
      <c r="X39" s="53"/>
      <c r="Y39" s="53"/>
      <c r="Z39" s="53"/>
      <c r="AA39" s="53"/>
      <c r="AB39" s="53"/>
      <c r="AC39" s="53"/>
      <c r="AD39" s="53"/>
    </row>
    <row r="40" spans="1:30" ht="35.4" customHeight="1" x14ac:dyDescent="0.3">
      <c r="A40" s="172"/>
      <c r="B40" s="20"/>
      <c r="C40" s="131" t="s">
        <v>226</v>
      </c>
      <c r="D40" s="177" t="s">
        <v>227</v>
      </c>
      <c r="E40" s="36"/>
      <c r="F40" s="62">
        <v>100</v>
      </c>
      <c r="G40" s="62"/>
      <c r="H40" s="62"/>
      <c r="I40" s="63"/>
      <c r="J40" s="66"/>
      <c r="K40" s="63"/>
      <c r="L40" s="66"/>
      <c r="M40" s="61" t="s">
        <v>83</v>
      </c>
      <c r="N40" s="57">
        <v>6000000000</v>
      </c>
      <c r="O40" s="61" t="s">
        <v>83</v>
      </c>
      <c r="P40" s="57">
        <v>2000000000</v>
      </c>
      <c r="Q40" s="61" t="s">
        <v>84</v>
      </c>
      <c r="R40" s="57">
        <v>0</v>
      </c>
      <c r="S40" s="20"/>
      <c r="T40" s="113"/>
      <c r="U40" s="53"/>
      <c r="V40" s="53"/>
      <c r="W40" s="53"/>
      <c r="X40" s="53"/>
      <c r="Y40" s="53"/>
      <c r="Z40" s="53"/>
      <c r="AA40" s="53"/>
      <c r="AB40" s="53"/>
      <c r="AC40" s="53"/>
      <c r="AD40" s="53"/>
    </row>
    <row r="41" spans="1:30" ht="31.2" customHeight="1" x14ac:dyDescent="0.3">
      <c r="A41" s="172"/>
      <c r="B41" s="20"/>
      <c r="C41" s="197" t="s">
        <v>228</v>
      </c>
      <c r="D41" s="185" t="s">
        <v>229</v>
      </c>
      <c r="E41" s="186"/>
      <c r="F41" s="20"/>
      <c r="G41" s="20"/>
      <c r="H41" s="20"/>
      <c r="I41" s="28"/>
      <c r="J41" s="29"/>
      <c r="K41" s="28"/>
      <c r="L41" s="29"/>
      <c r="M41" s="20"/>
      <c r="N41" s="20"/>
      <c r="O41" s="20"/>
      <c r="P41" s="20"/>
      <c r="Q41" s="20"/>
      <c r="R41" s="20"/>
      <c r="S41" s="20"/>
      <c r="T41" s="113"/>
      <c r="U41" s="53"/>
      <c r="V41" s="53"/>
      <c r="W41" s="53"/>
      <c r="X41" s="53"/>
      <c r="Y41" s="53"/>
      <c r="Z41" s="53"/>
      <c r="AA41" s="53"/>
      <c r="AB41" s="53"/>
      <c r="AC41" s="53"/>
      <c r="AD41" s="53"/>
    </row>
    <row r="42" spans="1:30" ht="34.200000000000003" customHeight="1" x14ac:dyDescent="0.3">
      <c r="A42" s="172"/>
      <c r="B42" s="187"/>
      <c r="C42" s="177" t="s">
        <v>230</v>
      </c>
      <c r="D42" s="177" t="s">
        <v>231</v>
      </c>
      <c r="E42" s="182"/>
      <c r="F42" s="67">
        <v>100</v>
      </c>
      <c r="G42" s="67"/>
      <c r="H42" s="67"/>
      <c r="I42" s="67">
        <v>100</v>
      </c>
      <c r="J42" s="26">
        <f>SUM(J43)</f>
        <v>37800000</v>
      </c>
      <c r="K42" s="67">
        <v>100</v>
      </c>
      <c r="L42" s="26">
        <f>SUM(L43)</f>
        <v>55987200</v>
      </c>
      <c r="M42" s="67">
        <v>100</v>
      </c>
      <c r="N42" s="68">
        <f>N43</f>
        <v>60000000</v>
      </c>
      <c r="O42" s="67">
        <v>100</v>
      </c>
      <c r="P42" s="68">
        <f>P43</f>
        <v>65000000</v>
      </c>
      <c r="Q42" s="67">
        <v>100</v>
      </c>
      <c r="R42" s="68">
        <f>R43</f>
        <v>70000000</v>
      </c>
      <c r="S42" s="38"/>
      <c r="T42" s="115"/>
      <c r="U42" s="53"/>
      <c r="V42" s="53"/>
      <c r="W42" s="53"/>
      <c r="X42" s="53"/>
      <c r="Y42" s="53"/>
      <c r="Z42" s="53"/>
      <c r="AA42" s="53"/>
      <c r="AB42" s="53"/>
      <c r="AC42" s="53"/>
      <c r="AD42" s="53"/>
    </row>
    <row r="43" spans="1:30" ht="43.8" customHeight="1" x14ac:dyDescent="0.3">
      <c r="A43" s="172"/>
      <c r="B43" s="20"/>
      <c r="C43" s="128" t="s">
        <v>232</v>
      </c>
      <c r="D43" s="129"/>
      <c r="E43" s="22"/>
      <c r="F43" s="62">
        <v>100</v>
      </c>
      <c r="G43" s="62"/>
      <c r="H43" s="62"/>
      <c r="I43" s="62">
        <v>100</v>
      </c>
      <c r="J43" s="29">
        <v>37800000</v>
      </c>
      <c r="K43" s="62">
        <v>100</v>
      </c>
      <c r="L43" s="29">
        <v>55987200</v>
      </c>
      <c r="M43" s="62">
        <v>100</v>
      </c>
      <c r="N43" s="69">
        <v>60000000</v>
      </c>
      <c r="O43" s="62">
        <v>100</v>
      </c>
      <c r="P43" s="69">
        <v>65000000</v>
      </c>
      <c r="Q43" s="62">
        <v>100</v>
      </c>
      <c r="R43" s="69">
        <v>70000000</v>
      </c>
      <c r="S43" s="20"/>
      <c r="T43" s="113"/>
      <c r="U43" s="53"/>
      <c r="V43" s="53"/>
      <c r="W43" s="53"/>
      <c r="X43" s="53"/>
      <c r="Y43" s="53"/>
      <c r="Z43" s="53"/>
      <c r="AA43" s="53"/>
      <c r="AB43" s="53"/>
      <c r="AC43" s="53"/>
      <c r="AD43" s="53"/>
    </row>
    <row r="44" spans="1:30" ht="24" x14ac:dyDescent="0.3">
      <c r="A44" s="172"/>
      <c r="B44" s="20"/>
      <c r="C44" s="131" t="s">
        <v>233</v>
      </c>
      <c r="D44" s="177" t="s">
        <v>234</v>
      </c>
      <c r="E44" s="20"/>
      <c r="F44" s="20"/>
      <c r="G44" s="20"/>
      <c r="H44" s="20"/>
      <c r="I44" s="28"/>
      <c r="J44" s="29"/>
      <c r="K44" s="28"/>
      <c r="L44" s="29"/>
      <c r="M44" s="20"/>
      <c r="N44" s="20"/>
      <c r="O44" s="20"/>
      <c r="P44" s="20"/>
      <c r="Q44" s="20"/>
      <c r="R44" s="20"/>
      <c r="S44" s="20"/>
      <c r="T44" s="113"/>
      <c r="U44" s="53"/>
      <c r="V44" s="53"/>
      <c r="W44" s="53"/>
      <c r="X44" s="53"/>
      <c r="Y44" s="53"/>
      <c r="Z44" s="53"/>
      <c r="AA44" s="53"/>
      <c r="AB44" s="53"/>
      <c r="AC44" s="53"/>
      <c r="AD44" s="53"/>
    </row>
    <row r="45" spans="1:30" x14ac:dyDescent="0.3">
      <c r="A45" s="172"/>
      <c r="B45" s="20"/>
      <c r="C45" s="131" t="s">
        <v>235</v>
      </c>
      <c r="D45" s="188" t="s">
        <v>236</v>
      </c>
      <c r="E45" s="102"/>
      <c r="F45" s="67">
        <v>100</v>
      </c>
      <c r="G45" s="67"/>
      <c r="H45" s="67"/>
      <c r="I45" s="25"/>
      <c r="J45" s="26">
        <f>SUM(J46)</f>
        <v>25576000</v>
      </c>
      <c r="K45" s="67">
        <v>100</v>
      </c>
      <c r="L45" s="26">
        <f>SUM(L46)</f>
        <v>0</v>
      </c>
      <c r="M45" s="67">
        <v>100</v>
      </c>
      <c r="N45" s="70">
        <f>N46</f>
        <v>50000000</v>
      </c>
      <c r="O45" s="67">
        <v>100</v>
      </c>
      <c r="P45" s="70">
        <f>P46</f>
        <v>55000000</v>
      </c>
      <c r="Q45" s="67">
        <v>100</v>
      </c>
      <c r="R45" s="70">
        <f>R46</f>
        <v>65000000</v>
      </c>
      <c r="S45" s="24"/>
      <c r="T45" s="114"/>
      <c r="U45" s="53"/>
      <c r="V45" s="53"/>
      <c r="W45" s="53"/>
      <c r="X45" s="53"/>
      <c r="Y45" s="53"/>
      <c r="Z45" s="53"/>
      <c r="AA45" s="53"/>
      <c r="AB45" s="53"/>
      <c r="AC45" s="53"/>
      <c r="AD45" s="53"/>
    </row>
    <row r="46" spans="1:30" ht="24" x14ac:dyDescent="0.3">
      <c r="A46" s="172"/>
      <c r="B46" s="20"/>
      <c r="C46" s="131" t="s">
        <v>237</v>
      </c>
      <c r="D46" s="177" t="s">
        <v>238</v>
      </c>
      <c r="E46" s="28"/>
      <c r="F46" s="62">
        <v>100</v>
      </c>
      <c r="G46" s="62"/>
      <c r="H46" s="62"/>
      <c r="I46" s="62">
        <v>100</v>
      </c>
      <c r="J46" s="29">
        <v>25576000</v>
      </c>
      <c r="K46" s="62" t="s">
        <v>84</v>
      </c>
      <c r="L46" s="29">
        <v>0</v>
      </c>
      <c r="M46" s="62">
        <v>100</v>
      </c>
      <c r="N46" s="69">
        <v>50000000</v>
      </c>
      <c r="O46" s="62">
        <v>100</v>
      </c>
      <c r="P46" s="69">
        <v>55000000</v>
      </c>
      <c r="Q46" s="62">
        <v>100</v>
      </c>
      <c r="R46" s="69">
        <v>65000000</v>
      </c>
      <c r="S46" s="20"/>
      <c r="T46" s="113"/>
      <c r="U46" s="53"/>
      <c r="V46" s="53"/>
      <c r="W46" s="53"/>
      <c r="X46" s="53"/>
      <c r="Y46" s="53"/>
      <c r="Z46" s="53"/>
      <c r="AA46" s="53"/>
      <c r="AB46" s="53"/>
      <c r="AC46" s="53"/>
      <c r="AD46" s="53"/>
    </row>
    <row r="47" spans="1:30" ht="24" x14ac:dyDescent="0.3">
      <c r="A47" s="172"/>
      <c r="B47" s="20"/>
      <c r="C47" s="131" t="s">
        <v>239</v>
      </c>
      <c r="D47" s="132" t="s">
        <v>240</v>
      </c>
      <c r="E47" s="20"/>
      <c r="F47" s="20"/>
      <c r="G47" s="20"/>
      <c r="H47" s="20"/>
      <c r="I47" s="28"/>
      <c r="J47" s="29"/>
      <c r="K47" s="28"/>
      <c r="L47" s="29"/>
      <c r="M47" s="20"/>
      <c r="N47" s="20"/>
      <c r="O47" s="20"/>
      <c r="P47" s="20"/>
      <c r="Q47" s="20"/>
      <c r="R47" s="20"/>
      <c r="S47" s="20"/>
      <c r="T47" s="113"/>
      <c r="U47" s="53"/>
      <c r="V47" s="53"/>
      <c r="W47" s="53"/>
      <c r="X47" s="53"/>
      <c r="Y47" s="53"/>
      <c r="Z47" s="53"/>
      <c r="AA47" s="53"/>
      <c r="AB47" s="53"/>
      <c r="AC47" s="53"/>
      <c r="AD47" s="53"/>
    </row>
    <row r="48" spans="1:30" ht="23.4" customHeight="1" x14ac:dyDescent="0.3">
      <c r="A48" s="172"/>
      <c r="B48" s="20"/>
      <c r="C48" s="131" t="s">
        <v>241</v>
      </c>
      <c r="D48" s="135" t="s">
        <v>242</v>
      </c>
      <c r="E48" s="182"/>
      <c r="F48" s="24"/>
      <c r="G48" s="24"/>
      <c r="H48" s="24"/>
      <c r="I48" s="25"/>
      <c r="J48" s="26">
        <f>SUM(J49:J52)</f>
        <v>199137400</v>
      </c>
      <c r="K48" s="27"/>
      <c r="L48" s="26">
        <f>SUM(L49:L52)</f>
        <v>446174250</v>
      </c>
      <c r="M48" s="38"/>
      <c r="N48" s="26">
        <f>SUM(N49:N52)</f>
        <v>535409100</v>
      </c>
      <c r="O48" s="38"/>
      <c r="P48" s="26">
        <f>SUM(P49:P52)</f>
        <v>642490920</v>
      </c>
      <c r="Q48" s="38"/>
      <c r="R48" s="26">
        <f>SUM(R49:R52)</f>
        <v>770989104</v>
      </c>
      <c r="S48" s="38"/>
      <c r="T48" s="115"/>
      <c r="U48" s="53"/>
      <c r="V48" s="53"/>
      <c r="W48" s="53"/>
      <c r="X48" s="53"/>
      <c r="Y48" s="53"/>
      <c r="Z48" s="53"/>
      <c r="AA48" s="53"/>
      <c r="AB48" s="53"/>
      <c r="AC48" s="53"/>
      <c r="AD48" s="53"/>
    </row>
    <row r="49" spans="1:30" ht="20.399999999999999" customHeight="1" x14ac:dyDescent="0.3">
      <c r="A49" s="172"/>
      <c r="B49" s="20"/>
      <c r="C49" s="133" t="s">
        <v>47</v>
      </c>
      <c r="D49" s="134" t="s">
        <v>145</v>
      </c>
      <c r="E49" s="100"/>
      <c r="F49" s="59">
        <v>100</v>
      </c>
      <c r="G49" s="59"/>
      <c r="H49" s="59"/>
      <c r="I49" s="63"/>
      <c r="J49" s="66"/>
      <c r="K49" s="63"/>
      <c r="L49" s="57">
        <v>159692350</v>
      </c>
      <c r="M49" s="59">
        <v>100</v>
      </c>
      <c r="N49" s="57">
        <f>+L49*120%</f>
        <v>191630820</v>
      </c>
      <c r="O49" s="59">
        <v>100</v>
      </c>
      <c r="P49" s="57">
        <f>+N49*120%</f>
        <v>229956984</v>
      </c>
      <c r="Q49" s="59">
        <v>100</v>
      </c>
      <c r="R49" s="57">
        <f>+P49*120%</f>
        <v>275948380.80000001</v>
      </c>
      <c r="S49" s="20"/>
      <c r="T49" s="113"/>
      <c r="U49" s="53"/>
      <c r="V49" s="53"/>
      <c r="W49" s="53"/>
      <c r="X49" s="53"/>
      <c r="Y49" s="53"/>
      <c r="Z49" s="53"/>
      <c r="AA49" s="53"/>
      <c r="AB49" s="53"/>
      <c r="AC49" s="53"/>
      <c r="AD49" s="53"/>
    </row>
    <row r="50" spans="1:30" ht="24" x14ac:dyDescent="0.3">
      <c r="A50" s="172"/>
      <c r="B50" s="20"/>
      <c r="C50" s="133" t="s">
        <v>45</v>
      </c>
      <c r="D50" s="134" t="s">
        <v>89</v>
      </c>
      <c r="E50" s="100"/>
      <c r="F50" s="59">
        <v>100</v>
      </c>
      <c r="G50" s="59"/>
      <c r="H50" s="59"/>
      <c r="I50" s="59">
        <v>100</v>
      </c>
      <c r="J50" s="57">
        <v>17377200</v>
      </c>
      <c r="K50" s="59">
        <v>100</v>
      </c>
      <c r="L50" s="57">
        <v>42560000</v>
      </c>
      <c r="M50" s="59">
        <v>100</v>
      </c>
      <c r="N50" s="57">
        <f t="shared" ref="N50:N52" si="3">+L50*120%</f>
        <v>51072000</v>
      </c>
      <c r="O50" s="59">
        <v>100</v>
      </c>
      <c r="P50" s="57">
        <f>+N50*120%</f>
        <v>61286400</v>
      </c>
      <c r="Q50" s="59">
        <v>100</v>
      </c>
      <c r="R50" s="57">
        <f>+P50*120%</f>
        <v>73543680</v>
      </c>
      <c r="S50" s="20"/>
      <c r="T50" s="113"/>
      <c r="U50" s="53"/>
      <c r="V50" s="53"/>
      <c r="W50" s="53"/>
      <c r="X50" s="53"/>
      <c r="Y50" s="53"/>
      <c r="Z50" s="53"/>
      <c r="AA50" s="53"/>
      <c r="AB50" s="53"/>
      <c r="AC50" s="53"/>
      <c r="AD50" s="53"/>
    </row>
    <row r="51" spans="1:30" ht="24" x14ac:dyDescent="0.3">
      <c r="A51" s="172"/>
      <c r="B51" s="20"/>
      <c r="C51" s="133" t="s">
        <v>46</v>
      </c>
      <c r="D51" s="134" t="s">
        <v>88</v>
      </c>
      <c r="E51" s="100"/>
      <c r="F51" s="59">
        <v>100</v>
      </c>
      <c r="G51" s="59"/>
      <c r="H51" s="59"/>
      <c r="I51" s="59">
        <v>100</v>
      </c>
      <c r="J51" s="57">
        <v>181760200</v>
      </c>
      <c r="K51" s="59">
        <v>100</v>
      </c>
      <c r="L51" s="57">
        <v>150091200</v>
      </c>
      <c r="M51" s="59">
        <v>100</v>
      </c>
      <c r="N51" s="57">
        <f t="shared" si="3"/>
        <v>180109440</v>
      </c>
      <c r="O51" s="59">
        <v>100</v>
      </c>
      <c r="P51" s="57">
        <f>+N51*120%</f>
        <v>216131328</v>
      </c>
      <c r="Q51" s="59">
        <v>100</v>
      </c>
      <c r="R51" s="57">
        <f>+P51*120%</f>
        <v>259357593.59999999</v>
      </c>
      <c r="S51" s="20"/>
      <c r="T51" s="113"/>
      <c r="U51" s="53"/>
      <c r="V51" s="53"/>
      <c r="W51" s="53"/>
      <c r="X51" s="53"/>
      <c r="Y51" s="53"/>
      <c r="Z51" s="53"/>
      <c r="AA51" s="53"/>
      <c r="AB51" s="53"/>
      <c r="AC51" s="53"/>
      <c r="AD51" s="53"/>
    </row>
    <row r="52" spans="1:30" ht="26.4" customHeight="1" x14ac:dyDescent="0.3">
      <c r="A52" s="172"/>
      <c r="B52" s="20"/>
      <c r="C52" s="133" t="s">
        <v>48</v>
      </c>
      <c r="D52" s="134" t="s">
        <v>87</v>
      </c>
      <c r="E52" s="100"/>
      <c r="F52" s="59">
        <v>100</v>
      </c>
      <c r="G52" s="59"/>
      <c r="H52" s="59"/>
      <c r="I52" s="63"/>
      <c r="J52" s="66"/>
      <c r="K52" s="63"/>
      <c r="L52" s="57">
        <v>93830700</v>
      </c>
      <c r="M52" s="59">
        <v>100</v>
      </c>
      <c r="N52" s="57">
        <f t="shared" si="3"/>
        <v>112596840</v>
      </c>
      <c r="O52" s="59">
        <v>100</v>
      </c>
      <c r="P52" s="57">
        <f>+N52*120%</f>
        <v>135116208</v>
      </c>
      <c r="Q52" s="59">
        <v>100</v>
      </c>
      <c r="R52" s="57">
        <f>+P52*120%</f>
        <v>162139449.59999999</v>
      </c>
      <c r="S52" s="20"/>
      <c r="T52" s="113"/>
      <c r="U52" s="53"/>
      <c r="V52" s="53"/>
      <c r="W52" s="53"/>
      <c r="X52" s="53"/>
      <c r="Y52" s="53"/>
      <c r="Z52" s="53"/>
      <c r="AA52" s="53"/>
      <c r="AB52" s="53"/>
      <c r="AC52" s="53"/>
      <c r="AD52" s="53"/>
    </row>
    <row r="53" spans="1:30" ht="41.4" x14ac:dyDescent="0.3">
      <c r="A53" s="172"/>
      <c r="B53" s="20"/>
      <c r="C53" s="101" t="s">
        <v>30</v>
      </c>
      <c r="D53" s="102" t="s">
        <v>35</v>
      </c>
      <c r="E53" s="102"/>
      <c r="F53" s="67"/>
      <c r="G53" s="67"/>
      <c r="H53" s="67"/>
      <c r="I53" s="67"/>
      <c r="J53" s="103">
        <f>SUM(J54:J56)</f>
        <v>225056000</v>
      </c>
      <c r="K53" s="63"/>
      <c r="L53" s="63"/>
      <c r="M53" s="63"/>
      <c r="N53" s="63"/>
      <c r="O53" s="63"/>
      <c r="P53" s="63"/>
      <c r="Q53" s="63"/>
      <c r="R53" s="63"/>
      <c r="S53" s="71"/>
      <c r="T53" s="117"/>
      <c r="U53" s="53"/>
      <c r="V53" s="53"/>
      <c r="W53" s="53"/>
      <c r="X53" s="53"/>
      <c r="Y53" s="53"/>
      <c r="Z53" s="53"/>
      <c r="AA53" s="53"/>
      <c r="AB53" s="53"/>
      <c r="AC53" s="53"/>
      <c r="AD53" s="53"/>
    </row>
    <row r="54" spans="1:30" ht="32.4" customHeight="1" x14ac:dyDescent="0.3">
      <c r="A54" s="172"/>
      <c r="B54" s="20"/>
      <c r="C54" s="99" t="s">
        <v>47</v>
      </c>
      <c r="D54" s="104" t="s">
        <v>86</v>
      </c>
      <c r="E54" s="104"/>
      <c r="F54" s="61">
        <v>100</v>
      </c>
      <c r="G54" s="61"/>
      <c r="H54" s="61"/>
      <c r="I54" s="61">
        <v>100</v>
      </c>
      <c r="J54" s="57">
        <v>134820000</v>
      </c>
      <c r="K54" s="63"/>
      <c r="L54" s="63"/>
      <c r="M54" s="63"/>
      <c r="N54" s="66"/>
      <c r="O54" s="63"/>
      <c r="P54" s="66"/>
      <c r="Q54" s="63"/>
      <c r="R54" s="66"/>
      <c r="S54" s="30"/>
      <c r="T54" s="118"/>
      <c r="U54" s="53"/>
      <c r="V54" s="53"/>
      <c r="W54" s="53"/>
      <c r="X54" s="53"/>
      <c r="Y54" s="53"/>
      <c r="Z54" s="53"/>
      <c r="AA54" s="53"/>
      <c r="AB54" s="53"/>
      <c r="AC54" s="53"/>
      <c r="AD54" s="53"/>
    </row>
    <row r="55" spans="1:30" ht="27.6" x14ac:dyDescent="0.3">
      <c r="A55" s="172"/>
      <c r="B55" s="20"/>
      <c r="C55" s="99" t="s">
        <v>48</v>
      </c>
      <c r="D55" s="100" t="s">
        <v>87</v>
      </c>
      <c r="E55" s="100"/>
      <c r="F55" s="62">
        <v>100</v>
      </c>
      <c r="G55" s="62"/>
      <c r="H55" s="62"/>
      <c r="I55" s="62">
        <v>100</v>
      </c>
      <c r="J55" s="57">
        <v>56257700</v>
      </c>
      <c r="K55" s="63"/>
      <c r="L55" s="63"/>
      <c r="M55" s="63"/>
      <c r="N55" s="66"/>
      <c r="O55" s="63"/>
      <c r="P55" s="66"/>
      <c r="Q55" s="63"/>
      <c r="R55" s="66"/>
      <c r="S55" s="30"/>
      <c r="T55" s="118"/>
      <c r="U55" s="53"/>
      <c r="V55" s="53"/>
      <c r="W55" s="53"/>
      <c r="X55" s="53"/>
      <c r="Y55" s="53"/>
      <c r="Z55" s="53"/>
      <c r="AA55" s="53"/>
      <c r="AB55" s="53"/>
      <c r="AC55" s="53"/>
      <c r="AD55" s="53"/>
    </row>
    <row r="56" spans="1:30" ht="27.6" x14ac:dyDescent="0.3">
      <c r="A56" s="172"/>
      <c r="B56" s="20"/>
      <c r="C56" s="99" t="s">
        <v>49</v>
      </c>
      <c r="D56" s="100" t="s">
        <v>82</v>
      </c>
      <c r="E56" s="100"/>
      <c r="F56" s="62">
        <v>100</v>
      </c>
      <c r="G56" s="62"/>
      <c r="H56" s="62"/>
      <c r="I56" s="62">
        <v>100</v>
      </c>
      <c r="J56" s="57">
        <v>33978300</v>
      </c>
      <c r="K56" s="63"/>
      <c r="L56" s="63"/>
      <c r="M56" s="63"/>
      <c r="N56" s="105"/>
      <c r="O56" s="63"/>
      <c r="P56" s="105"/>
      <c r="Q56" s="63"/>
      <c r="R56" s="105"/>
      <c r="S56" s="30"/>
      <c r="T56" s="118"/>
      <c r="U56" s="53"/>
      <c r="V56" s="53"/>
      <c r="W56" s="53"/>
      <c r="X56" s="53"/>
      <c r="Y56" s="53"/>
      <c r="Z56" s="53"/>
      <c r="AA56" s="53"/>
      <c r="AB56" s="53"/>
      <c r="AC56" s="53"/>
      <c r="AD56" s="53"/>
    </row>
    <row r="57" spans="1:30" ht="30.6" customHeight="1" x14ac:dyDescent="0.3">
      <c r="A57" s="172"/>
      <c r="B57" s="20"/>
      <c r="C57" s="22"/>
      <c r="D57" s="20"/>
      <c r="E57" s="20"/>
      <c r="F57" s="20"/>
      <c r="G57" s="20"/>
      <c r="H57" s="20"/>
      <c r="I57" s="28"/>
      <c r="J57" s="29"/>
      <c r="K57" s="28"/>
      <c r="L57" s="29"/>
      <c r="M57" s="20"/>
      <c r="N57" s="20"/>
      <c r="O57" s="20"/>
      <c r="P57" s="20"/>
      <c r="Q57" s="20"/>
      <c r="R57" s="20"/>
      <c r="S57" s="20"/>
      <c r="T57" s="113"/>
      <c r="U57" s="53"/>
      <c r="V57" s="53"/>
      <c r="W57" s="53"/>
      <c r="X57" s="53"/>
      <c r="Y57" s="53"/>
      <c r="Z57" s="53"/>
      <c r="AA57" s="53"/>
      <c r="AB57" s="53"/>
      <c r="AC57" s="53"/>
      <c r="AD57" s="53"/>
    </row>
    <row r="58" spans="1:30" ht="47.4" customHeight="1" x14ac:dyDescent="0.3">
      <c r="A58" s="172"/>
      <c r="B58" s="189" t="s">
        <v>150</v>
      </c>
      <c r="C58" s="189"/>
      <c r="D58" s="190" t="s">
        <v>151</v>
      </c>
      <c r="E58" s="190"/>
      <c r="F58" s="190" t="s">
        <v>152</v>
      </c>
      <c r="G58" s="191" t="s">
        <v>153</v>
      </c>
      <c r="H58" s="191">
        <v>0</v>
      </c>
      <c r="I58" s="191"/>
      <c r="J58" s="191"/>
      <c r="K58" s="191"/>
      <c r="L58" s="192"/>
      <c r="M58" s="20"/>
      <c r="N58" s="20"/>
      <c r="O58" s="20"/>
      <c r="P58" s="20"/>
      <c r="Q58" s="20"/>
      <c r="R58" s="20"/>
      <c r="S58" s="20"/>
      <c r="T58" s="113"/>
      <c r="U58" s="53"/>
      <c r="V58" s="53"/>
      <c r="W58" s="53"/>
      <c r="X58" s="53"/>
      <c r="Y58" s="53"/>
      <c r="Z58" s="53"/>
      <c r="AA58" s="53"/>
      <c r="AB58" s="53"/>
      <c r="AC58" s="53"/>
      <c r="AD58" s="53"/>
    </row>
    <row r="59" spans="1:30" ht="35.4" customHeight="1" x14ac:dyDescent="0.3">
      <c r="A59" s="172"/>
      <c r="B59" s="189" t="s">
        <v>154</v>
      </c>
      <c r="C59" s="189"/>
      <c r="D59" s="190" t="s">
        <v>155</v>
      </c>
      <c r="E59" s="190"/>
      <c r="F59" s="190" t="s">
        <v>156</v>
      </c>
      <c r="G59" s="191" t="s">
        <v>153</v>
      </c>
      <c r="H59" s="191">
        <v>0</v>
      </c>
      <c r="I59" s="191"/>
      <c r="J59" s="191"/>
      <c r="K59" s="191"/>
      <c r="L59" s="192"/>
      <c r="M59" s="20"/>
      <c r="N59" s="20"/>
      <c r="O59" s="20"/>
      <c r="P59" s="20"/>
      <c r="Q59" s="20"/>
      <c r="R59" s="20"/>
      <c r="S59" s="20"/>
      <c r="T59" s="113"/>
      <c r="U59" s="53"/>
      <c r="V59" s="53"/>
      <c r="W59" s="53"/>
      <c r="X59" s="53"/>
      <c r="Y59" s="53"/>
      <c r="Z59" s="53"/>
      <c r="AA59" s="53"/>
      <c r="AB59" s="53"/>
      <c r="AC59" s="53"/>
      <c r="AD59" s="53"/>
    </row>
    <row r="60" spans="1:30" ht="41.4" customHeight="1" x14ac:dyDescent="0.3">
      <c r="A60" s="172"/>
      <c r="B60" s="37" t="s">
        <v>157</v>
      </c>
      <c r="C60" s="37"/>
      <c r="D60" s="37" t="s">
        <v>158</v>
      </c>
      <c r="E60" s="37"/>
      <c r="F60" s="193" t="s">
        <v>159</v>
      </c>
      <c r="G60" s="194" t="s">
        <v>160</v>
      </c>
      <c r="H60" s="194">
        <v>46.97</v>
      </c>
      <c r="I60" s="194"/>
      <c r="J60" s="194"/>
      <c r="K60" s="194"/>
      <c r="L60" s="195"/>
      <c r="M60" s="20"/>
      <c r="N60" s="20"/>
      <c r="O60" s="20"/>
      <c r="P60" s="20"/>
      <c r="Q60" s="20"/>
      <c r="R60" s="20"/>
      <c r="S60" s="20"/>
      <c r="T60" s="113"/>
      <c r="U60" s="53"/>
      <c r="V60" s="53"/>
      <c r="W60" s="53"/>
      <c r="X60" s="53"/>
      <c r="Y60" s="53"/>
      <c r="Z60" s="53"/>
      <c r="AA60" s="53"/>
      <c r="AB60" s="53"/>
      <c r="AC60" s="53"/>
      <c r="AD60" s="53"/>
    </row>
    <row r="61" spans="1:30" ht="30" customHeight="1" x14ac:dyDescent="0.3">
      <c r="A61" s="172"/>
      <c r="B61" s="189" t="s">
        <v>161</v>
      </c>
      <c r="C61" s="189"/>
      <c r="D61" s="190" t="s">
        <v>162</v>
      </c>
      <c r="E61" s="190"/>
      <c r="F61" s="190" t="s">
        <v>159</v>
      </c>
      <c r="G61" s="191" t="s">
        <v>153</v>
      </c>
      <c r="H61" s="191">
        <v>46</v>
      </c>
      <c r="I61" s="191"/>
      <c r="J61" s="191"/>
      <c r="K61" s="191"/>
      <c r="L61" s="192"/>
      <c r="M61" s="20"/>
      <c r="N61" s="20"/>
      <c r="O61" s="20"/>
      <c r="P61" s="20"/>
      <c r="Q61" s="20"/>
      <c r="R61" s="20"/>
      <c r="S61" s="20"/>
      <c r="T61" s="113"/>
      <c r="U61" s="53"/>
      <c r="V61" s="53"/>
      <c r="W61" s="53"/>
      <c r="X61" s="53"/>
      <c r="Y61" s="53"/>
      <c r="Z61" s="53"/>
      <c r="AA61" s="53"/>
      <c r="AB61" s="53"/>
      <c r="AC61" s="53"/>
      <c r="AD61" s="53"/>
    </row>
    <row r="62" spans="1:30" ht="34.799999999999997" customHeight="1" x14ac:dyDescent="0.3">
      <c r="A62" s="172"/>
      <c r="B62" s="189"/>
      <c r="C62" s="189"/>
      <c r="D62" s="190" t="s">
        <v>162</v>
      </c>
      <c r="E62" s="190"/>
      <c r="F62" s="190" t="s">
        <v>162</v>
      </c>
      <c r="G62" s="191" t="s">
        <v>163</v>
      </c>
      <c r="H62" s="191">
        <v>1</v>
      </c>
      <c r="I62" s="191"/>
      <c r="J62" s="191"/>
      <c r="K62" s="191"/>
      <c r="L62" s="192"/>
      <c r="M62" s="20"/>
      <c r="N62" s="20"/>
      <c r="O62" s="20"/>
      <c r="P62" s="20"/>
      <c r="Q62" s="20"/>
      <c r="R62" s="20"/>
      <c r="S62" s="20"/>
      <c r="T62" s="113"/>
      <c r="U62" s="53"/>
      <c r="V62" s="53"/>
      <c r="W62" s="53"/>
      <c r="X62" s="53"/>
      <c r="Y62" s="53"/>
      <c r="Z62" s="53"/>
      <c r="AA62" s="53"/>
      <c r="AB62" s="53"/>
      <c r="AC62" s="53"/>
      <c r="AD62" s="53"/>
    </row>
    <row r="63" spans="1:30" ht="41.4" customHeight="1" x14ac:dyDescent="0.3">
      <c r="A63" s="172"/>
      <c r="B63" s="37" t="s">
        <v>164</v>
      </c>
      <c r="C63" s="37"/>
      <c r="D63" s="37" t="s">
        <v>165</v>
      </c>
      <c r="E63" s="37"/>
      <c r="F63" s="193" t="s">
        <v>173</v>
      </c>
      <c r="G63" s="194" t="s">
        <v>160</v>
      </c>
      <c r="H63" s="194">
        <v>2.0099999999999998</v>
      </c>
      <c r="I63" s="194"/>
      <c r="J63" s="194"/>
      <c r="K63" s="194"/>
      <c r="L63" s="195"/>
      <c r="M63" s="20"/>
      <c r="N63" s="20"/>
      <c r="O63" s="20"/>
      <c r="P63" s="20"/>
      <c r="Q63" s="20"/>
      <c r="R63" s="20"/>
      <c r="S63" s="20"/>
      <c r="T63" s="113"/>
      <c r="U63" s="53"/>
      <c r="V63" s="53"/>
      <c r="W63" s="53"/>
      <c r="X63" s="53"/>
      <c r="Y63" s="53"/>
      <c r="Z63" s="53"/>
      <c r="AA63" s="53"/>
      <c r="AB63" s="53"/>
      <c r="AC63" s="53"/>
      <c r="AD63" s="53"/>
    </row>
    <row r="64" spans="1:30" ht="31.8" customHeight="1" x14ac:dyDescent="0.3">
      <c r="A64" s="172"/>
      <c r="B64" s="207" t="s">
        <v>166</v>
      </c>
      <c r="C64" s="207"/>
      <c r="D64" s="190" t="s">
        <v>167</v>
      </c>
      <c r="E64" s="190"/>
      <c r="F64" s="190" t="s">
        <v>168</v>
      </c>
      <c r="G64" s="191" t="s">
        <v>153</v>
      </c>
      <c r="H64" s="191">
        <v>0</v>
      </c>
      <c r="I64" s="191"/>
      <c r="J64" s="191"/>
      <c r="K64" s="191"/>
      <c r="L64" s="192"/>
      <c r="M64" s="20"/>
      <c r="N64" s="20"/>
      <c r="O64" s="20"/>
      <c r="P64" s="20"/>
      <c r="Q64" s="20"/>
      <c r="R64" s="20"/>
      <c r="S64" s="20"/>
      <c r="T64" s="113"/>
      <c r="U64" s="53"/>
      <c r="V64" s="53"/>
      <c r="W64" s="53"/>
      <c r="X64" s="53"/>
      <c r="Y64" s="53"/>
      <c r="Z64" s="53"/>
      <c r="AA64" s="53"/>
      <c r="AB64" s="53"/>
      <c r="AC64" s="53"/>
      <c r="AD64" s="53"/>
    </row>
    <row r="65" spans="1:30" ht="28.8" customHeight="1" x14ac:dyDescent="0.3">
      <c r="A65" s="172"/>
      <c r="B65" s="207"/>
      <c r="C65" s="207"/>
      <c r="D65" s="190" t="s">
        <v>167</v>
      </c>
      <c r="E65" s="190"/>
      <c r="F65" s="190" t="s">
        <v>167</v>
      </c>
      <c r="G65" s="191" t="s">
        <v>169</v>
      </c>
      <c r="H65" s="191">
        <v>18</v>
      </c>
      <c r="I65" s="191"/>
      <c r="J65" s="191"/>
      <c r="K65" s="191"/>
      <c r="L65" s="192"/>
      <c r="M65" s="20"/>
      <c r="N65" s="20"/>
      <c r="O65" s="20"/>
      <c r="P65" s="20"/>
      <c r="Q65" s="20"/>
      <c r="R65" s="20"/>
      <c r="S65" s="20"/>
      <c r="T65" s="113"/>
      <c r="U65" s="53"/>
      <c r="V65" s="53"/>
      <c r="W65" s="53"/>
      <c r="X65" s="53"/>
      <c r="Y65" s="53"/>
      <c r="Z65" s="53"/>
      <c r="AA65" s="53"/>
      <c r="AB65" s="53"/>
      <c r="AC65" s="53"/>
      <c r="AD65" s="53"/>
    </row>
    <row r="66" spans="1:30" ht="44.4" customHeight="1" x14ac:dyDescent="0.3">
      <c r="A66" s="172"/>
      <c r="B66" s="189" t="s">
        <v>170</v>
      </c>
      <c r="C66" s="189"/>
      <c r="D66" s="190" t="s">
        <v>171</v>
      </c>
      <c r="E66" s="190"/>
      <c r="F66" s="190" t="s">
        <v>172</v>
      </c>
      <c r="G66" s="191" t="s">
        <v>153</v>
      </c>
      <c r="H66" s="191">
        <v>0</v>
      </c>
      <c r="I66" s="191"/>
      <c r="J66" s="191"/>
      <c r="K66" s="191"/>
      <c r="L66" s="192"/>
      <c r="M66" s="20"/>
      <c r="N66" s="20"/>
      <c r="O66" s="20"/>
      <c r="P66" s="20"/>
      <c r="Q66" s="20"/>
      <c r="R66" s="20"/>
      <c r="S66" s="20"/>
      <c r="T66" s="113"/>
      <c r="U66" s="53"/>
      <c r="V66" s="53"/>
      <c r="W66" s="53"/>
      <c r="X66" s="53"/>
      <c r="Y66" s="53"/>
      <c r="Z66" s="53"/>
      <c r="AA66" s="53"/>
      <c r="AB66" s="53"/>
      <c r="AC66" s="53"/>
      <c r="AD66" s="53"/>
    </row>
    <row r="67" spans="1:30" ht="35.4" customHeight="1" x14ac:dyDescent="0.3">
      <c r="A67" s="172"/>
      <c r="B67" s="37"/>
      <c r="C67" s="37"/>
      <c r="D67" s="190"/>
      <c r="E67" s="190"/>
      <c r="F67" s="190"/>
      <c r="G67" s="191"/>
      <c r="H67" s="191"/>
      <c r="I67" s="191"/>
      <c r="J67" s="191"/>
      <c r="K67" s="191"/>
      <c r="L67" s="192"/>
      <c r="M67" s="20"/>
      <c r="N67" s="20"/>
      <c r="O67" s="20"/>
      <c r="P67" s="20"/>
      <c r="Q67" s="20"/>
      <c r="R67" s="20"/>
      <c r="S67" s="20"/>
      <c r="T67" s="113"/>
      <c r="U67" s="53"/>
      <c r="V67" s="53"/>
      <c r="W67" s="53"/>
      <c r="X67" s="53"/>
      <c r="Y67" s="53"/>
      <c r="Z67" s="53"/>
      <c r="AA67" s="53"/>
      <c r="AB67" s="53"/>
      <c r="AC67" s="53"/>
      <c r="AD67" s="53"/>
    </row>
    <row r="68" spans="1:30" ht="53.4" customHeight="1" x14ac:dyDescent="0.3">
      <c r="A68" s="172"/>
      <c r="B68" s="46"/>
      <c r="C68" s="126" t="s">
        <v>4</v>
      </c>
      <c r="D68" s="46"/>
      <c r="E68" s="46"/>
      <c r="F68" s="46"/>
      <c r="G68" s="46"/>
      <c r="H68" s="46"/>
      <c r="I68" s="72"/>
      <c r="J68" s="73">
        <f>+J69+J77+J80+J86+J108+J111+J124+J128</f>
        <v>4284757550</v>
      </c>
      <c r="K68" s="72"/>
      <c r="L68" s="73">
        <f>+L69+L77+L80+L86+L96+L103+L108+L111+L124+L128</f>
        <v>6270645950</v>
      </c>
      <c r="M68" s="46"/>
      <c r="N68" s="73">
        <f>+N69+N77+N80+N86+N96+N103+N108+N111+N124+N128</f>
        <v>15260190000</v>
      </c>
      <c r="O68" s="46"/>
      <c r="P68" s="73">
        <f>+P69+P77+P80+P86+P96+P103+P108+P111+P124+P128</f>
        <v>17243630000</v>
      </c>
      <c r="Q68" s="46"/>
      <c r="R68" s="73">
        <f>+R69+R77+R80+R86+R96+R103+R108+R111+R124+R128</f>
        <v>17905930000</v>
      </c>
      <c r="S68" s="46"/>
      <c r="T68" s="119"/>
      <c r="U68" s="53"/>
      <c r="V68" s="53"/>
      <c r="W68" s="53"/>
      <c r="X68" s="53"/>
      <c r="Y68" s="53"/>
      <c r="Z68" s="53"/>
      <c r="AA68" s="53"/>
      <c r="AB68" s="53"/>
      <c r="AC68" s="53"/>
      <c r="AD68" s="53"/>
    </row>
    <row r="69" spans="1:30" ht="36.6" customHeight="1" x14ac:dyDescent="0.3">
      <c r="A69" s="172"/>
      <c r="B69" s="36"/>
      <c r="C69" s="136" t="s">
        <v>5</v>
      </c>
      <c r="D69" s="24"/>
      <c r="E69" s="24"/>
      <c r="F69" s="24"/>
      <c r="G69" s="24"/>
      <c r="H69" s="24"/>
      <c r="I69" s="25"/>
      <c r="J69" s="26">
        <f>SUM(J70:J75)</f>
        <v>0</v>
      </c>
      <c r="K69" s="27"/>
      <c r="L69" s="26">
        <f>SUM(L70:L75)</f>
        <v>0</v>
      </c>
      <c r="M69" s="38"/>
      <c r="N69" s="74">
        <f>SUM(N70:N75)</f>
        <v>525000000</v>
      </c>
      <c r="O69" s="74"/>
      <c r="P69" s="74">
        <f>SUM(P70:P75)</f>
        <v>657500000</v>
      </c>
      <c r="Q69" s="74"/>
      <c r="R69" s="74">
        <f>SUM(R70:R75)</f>
        <v>657500000</v>
      </c>
      <c r="S69" s="38"/>
      <c r="T69" s="115"/>
      <c r="U69" s="53"/>
      <c r="V69" s="53"/>
      <c r="W69" s="53"/>
      <c r="X69" s="53"/>
      <c r="Y69" s="53"/>
      <c r="Z69" s="53"/>
      <c r="AA69" s="53"/>
      <c r="AB69" s="53"/>
      <c r="AC69" s="53"/>
      <c r="AD69" s="53"/>
    </row>
    <row r="70" spans="1:30" ht="47.4" customHeight="1" x14ac:dyDescent="0.3">
      <c r="A70" s="172"/>
      <c r="B70" s="20"/>
      <c r="C70" s="21" t="s">
        <v>67</v>
      </c>
      <c r="D70" s="19" t="s">
        <v>114</v>
      </c>
      <c r="E70" s="19"/>
      <c r="F70" s="20"/>
      <c r="G70" s="20"/>
      <c r="H70" s="20"/>
      <c r="I70" s="71"/>
      <c r="J70" s="75">
        <v>0</v>
      </c>
      <c r="K70" s="71"/>
      <c r="L70" s="75">
        <v>0</v>
      </c>
      <c r="M70" s="20"/>
      <c r="N70" s="29">
        <v>75000000</v>
      </c>
      <c r="O70" s="76"/>
      <c r="P70" s="29">
        <f>110%*75000000</f>
        <v>82500000</v>
      </c>
      <c r="Q70" s="76"/>
      <c r="R70" s="29">
        <f>110%*75000000</f>
        <v>82500000</v>
      </c>
      <c r="S70" s="20"/>
      <c r="T70" s="113"/>
      <c r="U70" s="53"/>
      <c r="V70" s="53"/>
      <c r="W70" s="53"/>
      <c r="X70" s="53"/>
      <c r="Y70" s="53"/>
      <c r="Z70" s="53"/>
      <c r="AA70" s="53"/>
      <c r="AB70" s="53"/>
      <c r="AC70" s="53"/>
      <c r="AD70" s="53"/>
    </row>
    <row r="71" spans="1:30" ht="54.6" customHeight="1" x14ac:dyDescent="0.3">
      <c r="A71" s="172"/>
      <c r="B71" s="20"/>
      <c r="C71" s="22" t="s">
        <v>74</v>
      </c>
      <c r="D71" s="19" t="s">
        <v>115</v>
      </c>
      <c r="E71" s="19"/>
      <c r="F71" s="20"/>
      <c r="G71" s="20"/>
      <c r="H71" s="20"/>
      <c r="I71" s="28"/>
      <c r="J71" s="29">
        <v>0</v>
      </c>
      <c r="K71" s="28"/>
      <c r="L71" s="29">
        <v>0</v>
      </c>
      <c r="M71" s="77"/>
      <c r="N71" s="76">
        <v>200000000</v>
      </c>
      <c r="O71" s="76"/>
      <c r="P71" s="76">
        <v>300000000</v>
      </c>
      <c r="Q71" s="76"/>
      <c r="R71" s="76">
        <v>300000000</v>
      </c>
      <c r="S71" s="20"/>
      <c r="T71" s="113"/>
      <c r="U71" s="53"/>
      <c r="V71" s="53"/>
      <c r="W71" s="53"/>
      <c r="X71" s="53"/>
      <c r="Y71" s="53"/>
      <c r="Z71" s="53"/>
      <c r="AA71" s="53"/>
      <c r="AB71" s="53"/>
      <c r="AC71" s="53"/>
      <c r="AD71" s="53"/>
    </row>
    <row r="72" spans="1:30" ht="48.6" customHeight="1" x14ac:dyDescent="0.3">
      <c r="A72" s="172"/>
      <c r="B72" s="20"/>
      <c r="C72" s="22" t="s">
        <v>75</v>
      </c>
      <c r="D72" s="19" t="s">
        <v>116</v>
      </c>
      <c r="E72" s="19"/>
      <c r="F72" s="20"/>
      <c r="G72" s="20"/>
      <c r="H72" s="20"/>
      <c r="I72" s="28"/>
      <c r="J72" s="29">
        <v>0</v>
      </c>
      <c r="K72" s="28"/>
      <c r="L72" s="29">
        <v>0</v>
      </c>
      <c r="M72" s="78"/>
      <c r="N72" s="29">
        <v>50000000</v>
      </c>
      <c r="O72" s="76"/>
      <c r="P72" s="29">
        <f>110%*50000000</f>
        <v>55000000.000000007</v>
      </c>
      <c r="Q72" s="76"/>
      <c r="R72" s="29">
        <f>110%*50000000</f>
        <v>55000000.000000007</v>
      </c>
      <c r="S72" s="20"/>
      <c r="T72" s="113"/>
      <c r="U72" s="53"/>
      <c r="V72" s="53"/>
      <c r="W72" s="53"/>
      <c r="X72" s="53"/>
      <c r="Y72" s="53"/>
      <c r="Z72" s="53"/>
      <c r="AA72" s="53"/>
      <c r="AB72" s="53"/>
      <c r="AC72" s="53"/>
      <c r="AD72" s="53"/>
    </row>
    <row r="73" spans="1:30" ht="49.2" customHeight="1" x14ac:dyDescent="0.3">
      <c r="A73" s="172"/>
      <c r="B73" s="20"/>
      <c r="C73" s="22" t="s">
        <v>76</v>
      </c>
      <c r="D73" s="19" t="s">
        <v>117</v>
      </c>
      <c r="E73" s="19"/>
      <c r="F73" s="20"/>
      <c r="G73" s="20"/>
      <c r="H73" s="20"/>
      <c r="I73" s="28"/>
      <c r="J73" s="29">
        <v>0</v>
      </c>
      <c r="K73" s="28"/>
      <c r="L73" s="29">
        <v>0</v>
      </c>
      <c r="M73" s="78"/>
      <c r="N73" s="29">
        <v>100000000</v>
      </c>
      <c r="O73" s="76"/>
      <c r="P73" s="29">
        <f>110%*100000000</f>
        <v>110000000.00000001</v>
      </c>
      <c r="Q73" s="76"/>
      <c r="R73" s="29">
        <f>110%*100000000</f>
        <v>110000000.00000001</v>
      </c>
      <c r="S73" s="20"/>
      <c r="T73" s="113"/>
      <c r="U73" s="53"/>
      <c r="V73" s="53"/>
      <c r="W73" s="53"/>
      <c r="X73" s="53"/>
      <c r="Y73" s="53"/>
      <c r="Z73" s="53"/>
      <c r="AA73" s="53"/>
      <c r="AB73" s="53"/>
      <c r="AC73" s="53"/>
      <c r="AD73" s="53"/>
    </row>
    <row r="74" spans="1:30" ht="48.6" customHeight="1" x14ac:dyDescent="0.3">
      <c r="A74" s="172"/>
      <c r="B74" s="20"/>
      <c r="C74" s="22" t="s">
        <v>77</v>
      </c>
      <c r="D74" s="19" t="s">
        <v>118</v>
      </c>
      <c r="E74" s="19"/>
      <c r="F74" s="20"/>
      <c r="G74" s="20"/>
      <c r="H74" s="20"/>
      <c r="I74" s="28"/>
      <c r="J74" s="29">
        <v>0</v>
      </c>
      <c r="K74" s="28"/>
      <c r="L74" s="29">
        <v>0</v>
      </c>
      <c r="M74" s="77"/>
      <c r="N74" s="76">
        <v>50000000</v>
      </c>
      <c r="O74" s="76"/>
      <c r="P74" s="76">
        <f>110%*50000000</f>
        <v>55000000.000000007</v>
      </c>
      <c r="Q74" s="76"/>
      <c r="R74" s="76">
        <f>110%*50000000</f>
        <v>55000000.000000007</v>
      </c>
      <c r="S74" s="20"/>
      <c r="T74" s="113"/>
      <c r="U74" s="53"/>
      <c r="V74" s="53"/>
      <c r="W74" s="53"/>
      <c r="X74" s="53"/>
      <c r="Y74" s="53"/>
      <c r="Z74" s="53"/>
      <c r="AA74" s="53"/>
      <c r="AB74" s="53"/>
      <c r="AC74" s="53"/>
      <c r="AD74" s="53"/>
    </row>
    <row r="75" spans="1:30" ht="37.200000000000003" customHeight="1" x14ac:dyDescent="0.3">
      <c r="A75" s="110"/>
      <c r="B75" s="164"/>
      <c r="C75" s="165" t="s">
        <v>6</v>
      </c>
      <c r="D75" s="166" t="s">
        <v>119</v>
      </c>
      <c r="E75" s="166"/>
      <c r="F75" s="167"/>
      <c r="G75" s="167"/>
      <c r="H75" s="167"/>
      <c r="I75" s="168"/>
      <c r="J75" s="169">
        <v>0</v>
      </c>
      <c r="K75" s="168"/>
      <c r="L75" s="169">
        <v>0</v>
      </c>
      <c r="M75" s="170"/>
      <c r="N75" s="171">
        <v>50000000</v>
      </c>
      <c r="O75" s="171"/>
      <c r="P75" s="171">
        <f>110%*50000000</f>
        <v>55000000.000000007</v>
      </c>
      <c r="Q75" s="171"/>
      <c r="R75" s="76">
        <f>110%*50000000</f>
        <v>55000000.000000007</v>
      </c>
      <c r="S75" s="20"/>
      <c r="T75" s="113"/>
      <c r="U75" s="53"/>
      <c r="V75" s="53"/>
      <c r="W75" s="53"/>
      <c r="X75" s="53"/>
      <c r="Y75" s="53"/>
      <c r="Z75" s="53"/>
      <c r="AA75" s="53"/>
      <c r="AB75" s="53"/>
      <c r="AC75" s="53"/>
      <c r="AD75" s="53"/>
    </row>
    <row r="76" spans="1:30" ht="24" customHeight="1" x14ac:dyDescent="0.3">
      <c r="A76" s="110"/>
      <c r="B76" s="32"/>
      <c r="C76" s="22"/>
      <c r="D76" s="20"/>
      <c r="E76" s="20"/>
      <c r="F76" s="20"/>
      <c r="G76" s="20"/>
      <c r="H76" s="20"/>
      <c r="I76" s="28"/>
      <c r="J76" s="29"/>
      <c r="K76" s="28"/>
      <c r="L76" s="29"/>
      <c r="M76" s="20"/>
      <c r="N76" s="20"/>
      <c r="O76" s="20"/>
      <c r="P76" s="20"/>
      <c r="Q76" s="20"/>
      <c r="R76" s="20"/>
      <c r="S76" s="20"/>
      <c r="T76" s="113"/>
      <c r="U76" s="53"/>
      <c r="V76" s="53"/>
      <c r="W76" s="53"/>
      <c r="X76" s="53"/>
      <c r="Y76" s="53"/>
      <c r="Z76" s="53"/>
      <c r="AA76" s="53"/>
      <c r="AB76" s="53"/>
      <c r="AC76" s="53"/>
      <c r="AD76" s="53"/>
    </row>
    <row r="77" spans="1:30" ht="53.4" customHeight="1" x14ac:dyDescent="0.3">
      <c r="A77" s="110"/>
      <c r="B77" s="32"/>
      <c r="C77" s="136" t="s">
        <v>54</v>
      </c>
      <c r="D77" s="5"/>
      <c r="E77" s="5"/>
      <c r="F77" s="5"/>
      <c r="G77" s="5"/>
      <c r="H77" s="5"/>
      <c r="I77" s="148"/>
      <c r="J77" s="6">
        <f>SUM(J78)</f>
        <v>195000000</v>
      </c>
      <c r="K77" s="150"/>
      <c r="L77" s="6">
        <f>SUM(L78)</f>
        <v>345000000</v>
      </c>
      <c r="M77" s="149"/>
      <c r="N77" s="153">
        <f>N78</f>
        <v>350000000</v>
      </c>
      <c r="O77" s="153"/>
      <c r="P77" s="153">
        <f>P78</f>
        <v>365000000</v>
      </c>
      <c r="Q77" s="153"/>
      <c r="R77" s="153">
        <f>R78</f>
        <v>375000000</v>
      </c>
      <c r="S77" s="149"/>
      <c r="T77" s="151"/>
      <c r="U77" s="53"/>
      <c r="V77" s="53"/>
      <c r="W77" s="53"/>
      <c r="X77" s="53"/>
      <c r="Y77" s="53"/>
      <c r="Z77" s="53"/>
      <c r="AA77" s="53"/>
      <c r="AB77" s="53"/>
      <c r="AC77" s="53"/>
      <c r="AD77" s="53"/>
    </row>
    <row r="78" spans="1:30" ht="33" customHeight="1" x14ac:dyDescent="0.3">
      <c r="A78" s="110"/>
      <c r="B78" s="32"/>
      <c r="C78" s="22" t="s">
        <v>39</v>
      </c>
      <c r="D78" s="19" t="s">
        <v>120</v>
      </c>
      <c r="E78" s="19"/>
      <c r="F78" s="20"/>
      <c r="G78" s="20"/>
      <c r="H78" s="20"/>
      <c r="I78" s="28"/>
      <c r="J78" s="29">
        <v>195000000</v>
      </c>
      <c r="K78" s="28"/>
      <c r="L78" s="29">
        <v>345000000</v>
      </c>
      <c r="M78" s="20"/>
      <c r="N78" s="77">
        <v>350000000</v>
      </c>
      <c r="O78" s="77"/>
      <c r="P78" s="77">
        <v>365000000</v>
      </c>
      <c r="Q78" s="77"/>
      <c r="R78" s="77">
        <v>375000000</v>
      </c>
      <c r="S78" s="20"/>
      <c r="T78" s="113"/>
      <c r="U78" s="53"/>
      <c r="V78" s="53"/>
      <c r="W78" s="53"/>
      <c r="X78" s="53"/>
      <c r="Y78" s="53"/>
      <c r="Z78" s="53"/>
      <c r="AA78" s="53"/>
      <c r="AB78" s="53"/>
      <c r="AC78" s="53"/>
      <c r="AD78" s="53"/>
    </row>
    <row r="79" spans="1:30" ht="24" customHeight="1" x14ac:dyDescent="0.3">
      <c r="A79" s="110"/>
      <c r="B79" s="32"/>
      <c r="C79" s="22"/>
      <c r="D79" s="20"/>
      <c r="E79" s="20"/>
      <c r="F79" s="20"/>
      <c r="G79" s="20"/>
      <c r="H79" s="20"/>
      <c r="I79" s="28"/>
      <c r="J79" s="29"/>
      <c r="K79" s="28"/>
      <c r="L79" s="29"/>
      <c r="M79" s="20"/>
      <c r="N79" s="20"/>
      <c r="O79" s="20"/>
      <c r="P79" s="20"/>
      <c r="Q79" s="20"/>
      <c r="R79" s="20"/>
      <c r="S79" s="20"/>
      <c r="T79" s="113"/>
      <c r="U79" s="53"/>
      <c r="V79" s="53"/>
      <c r="W79" s="53"/>
      <c r="X79" s="53"/>
      <c r="Y79" s="53"/>
      <c r="Z79" s="53"/>
      <c r="AA79" s="53"/>
      <c r="AB79" s="53"/>
      <c r="AC79" s="53"/>
      <c r="AD79" s="53"/>
    </row>
    <row r="80" spans="1:30" ht="32.4" customHeight="1" x14ac:dyDescent="0.3">
      <c r="A80" s="110"/>
      <c r="B80" s="32"/>
      <c r="C80" s="136" t="s">
        <v>73</v>
      </c>
      <c r="D80" s="5"/>
      <c r="E80" s="5"/>
      <c r="F80" s="5"/>
      <c r="G80" s="5"/>
      <c r="H80" s="5"/>
      <c r="I80" s="148"/>
      <c r="J80" s="6">
        <f>SUM(J81:J83)</f>
        <v>755372550</v>
      </c>
      <c r="K80" s="150"/>
      <c r="L80" s="6">
        <f>SUM(L81:L84)</f>
        <v>75000000</v>
      </c>
      <c r="M80" s="149"/>
      <c r="N80" s="149"/>
      <c r="O80" s="149"/>
      <c r="P80" s="149"/>
      <c r="Q80" s="149"/>
      <c r="R80" s="149"/>
      <c r="S80" s="149"/>
      <c r="T80" s="151"/>
      <c r="U80" s="53"/>
      <c r="V80" s="53"/>
      <c r="W80" s="53"/>
      <c r="X80" s="53"/>
      <c r="Y80" s="53"/>
      <c r="Z80" s="53"/>
      <c r="AA80" s="53"/>
      <c r="AB80" s="53"/>
      <c r="AC80" s="53"/>
      <c r="AD80" s="53"/>
    </row>
    <row r="81" spans="1:30" ht="42.6" customHeight="1" x14ac:dyDescent="0.3">
      <c r="A81" s="110"/>
      <c r="B81" s="32"/>
      <c r="C81" s="21" t="s">
        <v>92</v>
      </c>
      <c r="D81" s="19" t="s">
        <v>140</v>
      </c>
      <c r="E81" s="19"/>
      <c r="F81" s="20"/>
      <c r="G81" s="20"/>
      <c r="H81" s="20"/>
      <c r="I81" s="28"/>
      <c r="J81" s="29">
        <v>212676000</v>
      </c>
      <c r="K81" s="30"/>
      <c r="L81" s="30"/>
      <c r="M81" s="30"/>
      <c r="N81" s="30"/>
      <c r="O81" s="30"/>
      <c r="P81" s="30"/>
      <c r="Q81" s="30"/>
      <c r="R81" s="30"/>
      <c r="S81" s="20"/>
      <c r="T81" s="113"/>
      <c r="U81" s="53"/>
      <c r="V81" s="53"/>
      <c r="W81" s="53"/>
      <c r="X81" s="53"/>
      <c r="Y81" s="53"/>
      <c r="Z81" s="53"/>
      <c r="AA81" s="53"/>
      <c r="AB81" s="53"/>
      <c r="AC81" s="53"/>
      <c r="AD81" s="53"/>
    </row>
    <row r="82" spans="1:30" ht="53.4" customHeight="1" x14ac:dyDescent="0.3">
      <c r="A82" s="110"/>
      <c r="B82" s="32"/>
      <c r="C82" s="31" t="s">
        <v>95</v>
      </c>
      <c r="D82" s="19" t="s">
        <v>142</v>
      </c>
      <c r="E82" s="19"/>
      <c r="F82" s="20"/>
      <c r="G82" s="20"/>
      <c r="H82" s="20"/>
      <c r="I82" s="28"/>
      <c r="J82" s="29">
        <v>464182000</v>
      </c>
      <c r="K82" s="30"/>
      <c r="L82" s="30"/>
      <c r="M82" s="30"/>
      <c r="N82" s="30"/>
      <c r="O82" s="30"/>
      <c r="P82" s="30"/>
      <c r="Q82" s="30"/>
      <c r="R82" s="30"/>
      <c r="S82" s="20"/>
      <c r="T82" s="113"/>
      <c r="U82" s="53"/>
      <c r="V82" s="53"/>
      <c r="W82" s="53"/>
      <c r="X82" s="53"/>
      <c r="Y82" s="53"/>
      <c r="Z82" s="53"/>
      <c r="AA82" s="53"/>
      <c r="AB82" s="53"/>
      <c r="AC82" s="53"/>
      <c r="AD82" s="53"/>
    </row>
    <row r="83" spans="1:30" ht="34.799999999999997" customHeight="1" x14ac:dyDescent="0.3">
      <c r="A83" s="110"/>
      <c r="B83" s="32"/>
      <c r="C83" s="21" t="s">
        <v>40</v>
      </c>
      <c r="D83" s="20" t="s">
        <v>138</v>
      </c>
      <c r="E83" s="20"/>
      <c r="F83" s="20"/>
      <c r="G83" s="20"/>
      <c r="H83" s="20"/>
      <c r="I83" s="28"/>
      <c r="J83" s="29">
        <v>78514550</v>
      </c>
      <c r="K83" s="28"/>
      <c r="L83" s="29">
        <v>0</v>
      </c>
      <c r="M83" s="30"/>
      <c r="N83" s="30"/>
      <c r="O83" s="30"/>
      <c r="P83" s="30"/>
      <c r="Q83" s="30"/>
      <c r="R83" s="30"/>
      <c r="S83" s="20"/>
      <c r="T83" s="113"/>
      <c r="U83" s="53"/>
      <c r="V83" s="53"/>
      <c r="W83" s="53"/>
      <c r="X83" s="53"/>
      <c r="Y83" s="53"/>
      <c r="Z83" s="53"/>
      <c r="AA83" s="53"/>
      <c r="AB83" s="53"/>
      <c r="AC83" s="53"/>
      <c r="AD83" s="53"/>
    </row>
    <row r="84" spans="1:30" ht="30" customHeight="1" x14ac:dyDescent="0.3">
      <c r="A84" s="110"/>
      <c r="B84" s="32"/>
      <c r="C84" s="31" t="s">
        <v>96</v>
      </c>
      <c r="D84" s="20" t="s">
        <v>139</v>
      </c>
      <c r="E84" s="20"/>
      <c r="F84" s="20"/>
      <c r="G84" s="20"/>
      <c r="H84" s="20"/>
      <c r="I84" s="30"/>
      <c r="J84" s="30"/>
      <c r="K84" s="28"/>
      <c r="L84" s="29">
        <v>75000000</v>
      </c>
      <c r="M84" s="41"/>
      <c r="N84" s="41"/>
      <c r="O84" s="41"/>
      <c r="P84" s="41"/>
      <c r="Q84" s="41"/>
      <c r="R84" s="41"/>
      <c r="S84" s="20"/>
      <c r="T84" s="113"/>
      <c r="U84" s="53"/>
      <c r="V84" s="53"/>
      <c r="W84" s="53"/>
      <c r="X84" s="53"/>
      <c r="Y84" s="53"/>
      <c r="Z84" s="53"/>
      <c r="AA84" s="53"/>
      <c r="AB84" s="53"/>
      <c r="AC84" s="53"/>
      <c r="AD84" s="53"/>
    </row>
    <row r="85" spans="1:30" ht="21" customHeight="1" x14ac:dyDescent="0.3">
      <c r="A85" s="110"/>
      <c r="B85" s="32"/>
      <c r="C85" s="22"/>
      <c r="D85" s="20"/>
      <c r="E85" s="20"/>
      <c r="F85" s="20"/>
      <c r="G85" s="20"/>
      <c r="H85" s="20"/>
      <c r="I85" s="28"/>
      <c r="J85" s="29"/>
      <c r="K85" s="28"/>
      <c r="L85" s="29"/>
      <c r="M85" s="20"/>
      <c r="N85" s="20"/>
      <c r="O85" s="20"/>
      <c r="P85" s="20"/>
      <c r="Q85" s="20"/>
      <c r="R85" s="20"/>
      <c r="S85" s="20"/>
      <c r="T85" s="113"/>
      <c r="U85" s="53"/>
      <c r="V85" s="53"/>
      <c r="W85" s="53"/>
      <c r="X85" s="53"/>
      <c r="Y85" s="53"/>
      <c r="Z85" s="53"/>
      <c r="AA85" s="53"/>
      <c r="AB85" s="53"/>
      <c r="AC85" s="53"/>
      <c r="AD85" s="53"/>
    </row>
    <row r="86" spans="1:30" ht="39" customHeight="1" x14ac:dyDescent="0.3">
      <c r="A86" s="110"/>
      <c r="B86" s="33"/>
      <c r="C86" s="136" t="s">
        <v>56</v>
      </c>
      <c r="D86" s="5"/>
      <c r="E86" s="5"/>
      <c r="F86" s="5"/>
      <c r="G86" s="5"/>
      <c r="H86" s="5"/>
      <c r="I86" s="148"/>
      <c r="J86" s="6">
        <f>SUM(J87:J94)</f>
        <v>656550200</v>
      </c>
      <c r="K86" s="150"/>
      <c r="L86" s="6">
        <f>SUM(L87:L94)</f>
        <v>1530900000</v>
      </c>
      <c r="M86" s="149"/>
      <c r="N86" s="6">
        <f>SUM(N87:N94)</f>
        <v>2058990000</v>
      </c>
      <c r="O86" s="149"/>
      <c r="P86" s="6">
        <f>SUM(P87:P94)</f>
        <v>2249580000</v>
      </c>
      <c r="Q86" s="149"/>
      <c r="R86" s="6">
        <f>SUM(R87:R94)</f>
        <v>2249580000</v>
      </c>
      <c r="S86" s="149"/>
      <c r="T86" s="151"/>
      <c r="U86" s="53"/>
      <c r="V86" s="53"/>
      <c r="W86" s="53"/>
      <c r="X86" s="53"/>
      <c r="Y86" s="53"/>
      <c r="Z86" s="53"/>
      <c r="AA86" s="53"/>
      <c r="AB86" s="53"/>
      <c r="AC86" s="53"/>
      <c r="AD86" s="53"/>
    </row>
    <row r="87" spans="1:30" ht="24.6" customHeight="1" x14ac:dyDescent="0.3">
      <c r="A87" s="110"/>
      <c r="B87" s="32"/>
      <c r="C87" s="22" t="s">
        <v>36</v>
      </c>
      <c r="D87" s="20" t="s">
        <v>121</v>
      </c>
      <c r="E87" s="20"/>
      <c r="F87" s="20"/>
      <c r="G87" s="20"/>
      <c r="H87" s="20"/>
      <c r="I87" s="28"/>
      <c r="J87" s="29">
        <v>257000000</v>
      </c>
      <c r="K87" s="28"/>
      <c r="L87" s="29">
        <v>1007000000</v>
      </c>
      <c r="M87" s="20"/>
      <c r="N87" s="29">
        <f>110%*1007000000</f>
        <v>1107700000</v>
      </c>
      <c r="O87" s="20"/>
      <c r="P87" s="29">
        <f>120%*1007000000</f>
        <v>1208400000</v>
      </c>
      <c r="Q87" s="20"/>
      <c r="R87" s="29">
        <f>120%*1007000000</f>
        <v>1208400000</v>
      </c>
      <c r="S87" s="20"/>
      <c r="T87" s="113"/>
      <c r="U87" s="53"/>
      <c r="V87" s="53"/>
      <c r="W87" s="53"/>
      <c r="X87" s="53"/>
      <c r="Y87" s="53"/>
      <c r="Z87" s="53"/>
      <c r="AA87" s="53"/>
      <c r="AB87" s="53"/>
      <c r="AC87" s="53"/>
      <c r="AD87" s="53"/>
    </row>
    <row r="88" spans="1:30" ht="45" customHeight="1" x14ac:dyDescent="0.3">
      <c r="A88" s="110"/>
      <c r="B88" s="32"/>
      <c r="C88" s="22" t="s">
        <v>37</v>
      </c>
      <c r="D88" s="19" t="s">
        <v>122</v>
      </c>
      <c r="E88" s="19"/>
      <c r="F88" s="20"/>
      <c r="G88" s="20"/>
      <c r="H88" s="20"/>
      <c r="I88" s="28"/>
      <c r="J88" s="29">
        <v>399550200</v>
      </c>
      <c r="K88" s="28"/>
      <c r="L88" s="29">
        <v>400000000</v>
      </c>
      <c r="M88" s="20"/>
      <c r="N88" s="29">
        <f>110%*400000000</f>
        <v>440000000.00000006</v>
      </c>
      <c r="O88" s="20"/>
      <c r="P88" s="29">
        <f>120%*400000000</f>
        <v>480000000</v>
      </c>
      <c r="Q88" s="20"/>
      <c r="R88" s="29">
        <f>120%*400000000</f>
        <v>480000000</v>
      </c>
      <c r="S88" s="20"/>
      <c r="T88" s="113"/>
      <c r="U88" s="53"/>
      <c r="V88" s="53"/>
      <c r="W88" s="53"/>
      <c r="X88" s="53"/>
      <c r="Y88" s="53"/>
      <c r="Z88" s="53"/>
      <c r="AA88" s="53"/>
      <c r="AB88" s="53"/>
      <c r="AC88" s="53"/>
      <c r="AD88" s="53"/>
    </row>
    <row r="89" spans="1:30" ht="53.4" customHeight="1" x14ac:dyDescent="0.3">
      <c r="A89" s="110"/>
      <c r="B89" s="32"/>
      <c r="C89" s="22" t="s">
        <v>38</v>
      </c>
      <c r="D89" s="19" t="s">
        <v>123</v>
      </c>
      <c r="E89" s="19"/>
      <c r="F89" s="20"/>
      <c r="G89" s="20"/>
      <c r="H89" s="20"/>
      <c r="I89" s="28"/>
      <c r="J89" s="29">
        <v>0</v>
      </c>
      <c r="K89" s="116"/>
      <c r="L89" s="29">
        <v>0</v>
      </c>
      <c r="M89" s="20"/>
      <c r="N89" s="78">
        <v>125000000</v>
      </c>
      <c r="O89" s="20"/>
      <c r="P89" s="78">
        <f>110%*125000000</f>
        <v>137500000</v>
      </c>
      <c r="Q89" s="20"/>
      <c r="R89" s="78">
        <f>110%*125000000</f>
        <v>137500000</v>
      </c>
      <c r="S89" s="20"/>
      <c r="T89" s="113"/>
      <c r="U89" s="53"/>
      <c r="V89" s="53"/>
      <c r="W89" s="53"/>
      <c r="X89" s="53"/>
      <c r="Y89" s="53"/>
      <c r="Z89" s="53"/>
      <c r="AA89" s="53"/>
      <c r="AB89" s="53"/>
      <c r="AC89" s="53"/>
      <c r="AD89" s="53"/>
    </row>
    <row r="90" spans="1:30" ht="53.4" customHeight="1" x14ac:dyDescent="0.3">
      <c r="A90" s="110"/>
      <c r="B90" s="32"/>
      <c r="C90" s="22" t="s">
        <v>50</v>
      </c>
      <c r="D90" s="19" t="s">
        <v>124</v>
      </c>
      <c r="E90" s="19"/>
      <c r="F90" s="20"/>
      <c r="G90" s="20"/>
      <c r="H90" s="20"/>
      <c r="I90" s="28"/>
      <c r="J90" s="29">
        <v>0</v>
      </c>
      <c r="K90" s="28"/>
      <c r="L90" s="29">
        <v>0</v>
      </c>
      <c r="M90" s="20"/>
      <c r="N90" s="78">
        <v>100000000</v>
      </c>
      <c r="O90" s="20"/>
      <c r="P90" s="78">
        <f>110%*100000000</f>
        <v>110000000.00000001</v>
      </c>
      <c r="Q90" s="20"/>
      <c r="R90" s="78">
        <f>110%*100000000</f>
        <v>110000000.00000001</v>
      </c>
      <c r="S90" s="20"/>
      <c r="T90" s="113"/>
      <c r="U90" s="53"/>
      <c r="V90" s="53"/>
      <c r="W90" s="53"/>
      <c r="X90" s="53"/>
      <c r="Y90" s="53"/>
      <c r="Z90" s="53"/>
      <c r="AA90" s="53"/>
      <c r="AB90" s="53"/>
      <c r="AC90" s="53"/>
      <c r="AD90" s="53"/>
    </row>
    <row r="91" spans="1:30" ht="53.4" customHeight="1" x14ac:dyDescent="0.3">
      <c r="A91" s="110"/>
      <c r="B91" s="32"/>
      <c r="C91" s="21" t="s">
        <v>91</v>
      </c>
      <c r="D91" s="19" t="s">
        <v>141</v>
      </c>
      <c r="E91" s="19"/>
      <c r="F91" s="20"/>
      <c r="G91" s="20"/>
      <c r="H91" s="20"/>
      <c r="I91" s="28"/>
      <c r="J91" s="29">
        <v>0</v>
      </c>
      <c r="K91" s="28"/>
      <c r="L91" s="29">
        <v>123900000</v>
      </c>
      <c r="M91" s="20"/>
      <c r="N91" s="29">
        <f>110%*123900000</f>
        <v>136290000</v>
      </c>
      <c r="O91" s="20"/>
      <c r="P91" s="29">
        <f>120%*123900000</f>
        <v>148680000</v>
      </c>
      <c r="Q91" s="20"/>
      <c r="R91" s="29">
        <f>120%*123900000</f>
        <v>148680000</v>
      </c>
      <c r="S91" s="20"/>
      <c r="T91" s="113"/>
      <c r="U91" s="53"/>
      <c r="V91" s="53"/>
      <c r="W91" s="53"/>
      <c r="X91" s="53"/>
      <c r="Y91" s="53"/>
      <c r="Z91" s="53"/>
      <c r="AA91" s="53"/>
      <c r="AB91" s="53"/>
      <c r="AC91" s="53"/>
      <c r="AD91" s="53"/>
    </row>
    <row r="92" spans="1:30" ht="27.6" x14ac:dyDescent="0.3">
      <c r="A92" s="110"/>
      <c r="B92" s="32"/>
      <c r="C92" s="22" t="s">
        <v>7</v>
      </c>
      <c r="D92" s="19" t="s">
        <v>125</v>
      </c>
      <c r="E92" s="19"/>
      <c r="F92" s="20"/>
      <c r="G92" s="20"/>
      <c r="H92" s="20"/>
      <c r="I92" s="28"/>
      <c r="J92" s="29">
        <v>0</v>
      </c>
      <c r="K92" s="28"/>
      <c r="L92" s="29">
        <v>0</v>
      </c>
      <c r="M92" s="20"/>
      <c r="N92" s="77">
        <v>50000000</v>
      </c>
      <c r="O92" s="20"/>
      <c r="P92" s="77">
        <f>110%*50000000</f>
        <v>55000000.000000007</v>
      </c>
      <c r="Q92" s="20"/>
      <c r="R92" s="77">
        <f>110%*50000000</f>
        <v>55000000.000000007</v>
      </c>
      <c r="S92" s="20"/>
      <c r="T92" s="113"/>
      <c r="U92" s="53"/>
      <c r="V92" s="53"/>
      <c r="W92" s="53"/>
      <c r="X92" s="53"/>
      <c r="Y92" s="53"/>
      <c r="Z92" s="53"/>
      <c r="AA92" s="53"/>
      <c r="AB92" s="53"/>
      <c r="AC92" s="53"/>
      <c r="AD92" s="53"/>
    </row>
    <row r="93" spans="1:30" ht="27.6" x14ac:dyDescent="0.3">
      <c r="A93" s="110"/>
      <c r="B93" s="32"/>
      <c r="C93" s="22" t="s">
        <v>8</v>
      </c>
      <c r="D93" s="19" t="s">
        <v>126</v>
      </c>
      <c r="E93" s="19"/>
      <c r="F93" s="20"/>
      <c r="G93" s="20"/>
      <c r="H93" s="20"/>
      <c r="I93" s="28"/>
      <c r="J93" s="29">
        <v>0</v>
      </c>
      <c r="K93" s="28"/>
      <c r="L93" s="29">
        <v>0</v>
      </c>
      <c r="M93" s="20"/>
      <c r="N93" s="78">
        <v>50000000</v>
      </c>
      <c r="O93" s="20"/>
      <c r="P93" s="78">
        <f>110%*50000000</f>
        <v>55000000.000000007</v>
      </c>
      <c r="Q93" s="20"/>
      <c r="R93" s="78">
        <f>110%*50000000</f>
        <v>55000000.000000007</v>
      </c>
      <c r="S93" s="20"/>
      <c r="T93" s="113"/>
      <c r="U93" s="53"/>
      <c r="V93" s="53"/>
      <c r="W93" s="53"/>
      <c r="X93" s="53"/>
      <c r="Y93" s="53"/>
      <c r="Z93" s="53"/>
      <c r="AA93" s="53"/>
      <c r="AB93" s="53"/>
      <c r="AC93" s="53"/>
      <c r="AD93" s="53"/>
    </row>
    <row r="94" spans="1:30" ht="27.6" x14ac:dyDescent="0.3">
      <c r="A94" s="110"/>
      <c r="B94" s="32"/>
      <c r="C94" s="22" t="s">
        <v>9</v>
      </c>
      <c r="D94" s="19" t="s">
        <v>127</v>
      </c>
      <c r="E94" s="19"/>
      <c r="F94" s="20"/>
      <c r="G94" s="20"/>
      <c r="H94" s="20"/>
      <c r="I94" s="28"/>
      <c r="J94" s="29">
        <v>0</v>
      </c>
      <c r="K94" s="28"/>
      <c r="L94" s="29">
        <v>0</v>
      </c>
      <c r="M94" s="20"/>
      <c r="N94" s="78">
        <v>50000000</v>
      </c>
      <c r="O94" s="20"/>
      <c r="P94" s="78">
        <f>110%*50000000</f>
        <v>55000000.000000007</v>
      </c>
      <c r="Q94" s="20"/>
      <c r="R94" s="78">
        <f>110%*50000000</f>
        <v>55000000.000000007</v>
      </c>
      <c r="S94" s="20"/>
      <c r="T94" s="113"/>
      <c r="U94" s="53"/>
      <c r="V94" s="53"/>
      <c r="W94" s="53"/>
      <c r="X94" s="53"/>
      <c r="Y94" s="53"/>
      <c r="Z94" s="53"/>
      <c r="AA94" s="53"/>
      <c r="AB94" s="53"/>
      <c r="AC94" s="53"/>
      <c r="AD94" s="53"/>
    </row>
    <row r="95" spans="1:30" x14ac:dyDescent="0.3">
      <c r="A95" s="110"/>
      <c r="B95" s="32"/>
      <c r="C95" s="22"/>
      <c r="D95" s="20"/>
      <c r="E95" s="20"/>
      <c r="F95" s="20"/>
      <c r="G95" s="20"/>
      <c r="H95" s="20"/>
      <c r="I95" s="28"/>
      <c r="J95" s="29"/>
      <c r="K95" s="28"/>
      <c r="L95" s="29"/>
      <c r="M95" s="20"/>
      <c r="N95" s="78"/>
      <c r="O95" s="20"/>
      <c r="P95" s="78"/>
      <c r="Q95" s="20"/>
      <c r="R95" s="78"/>
      <c r="S95" s="20"/>
      <c r="T95" s="113"/>
      <c r="U95" s="53"/>
      <c r="V95" s="53"/>
      <c r="W95" s="53"/>
      <c r="X95" s="53"/>
      <c r="Y95" s="53"/>
      <c r="Z95" s="53"/>
      <c r="AA95" s="53"/>
      <c r="AB95" s="53"/>
      <c r="AC95" s="53"/>
      <c r="AD95" s="53"/>
    </row>
    <row r="96" spans="1:30" ht="76.8" customHeight="1" x14ac:dyDescent="0.3">
      <c r="A96" s="110"/>
      <c r="B96" s="33"/>
      <c r="C96" s="152" t="s">
        <v>63</v>
      </c>
      <c r="D96" s="5"/>
      <c r="E96" s="5"/>
      <c r="F96" s="5"/>
      <c r="G96" s="5"/>
      <c r="H96" s="5"/>
      <c r="I96" s="148"/>
      <c r="J96" s="6">
        <f>SUM(J97:J103)</f>
        <v>0</v>
      </c>
      <c r="K96" s="150"/>
      <c r="L96" s="6">
        <f>SUM(L97:L100)</f>
        <v>1500000000</v>
      </c>
      <c r="M96" s="149"/>
      <c r="N96" s="6">
        <f>SUM(N97:N100)</f>
        <v>2176700000</v>
      </c>
      <c r="O96" s="149"/>
      <c r="P96" s="6">
        <f>SUM(P97:P100)</f>
        <v>2385000000</v>
      </c>
      <c r="Q96" s="149"/>
      <c r="R96" s="6">
        <f>SUM(R97:R100)</f>
        <v>2442000000</v>
      </c>
      <c r="S96" s="38"/>
      <c r="T96" s="115"/>
      <c r="U96" s="53"/>
      <c r="V96" s="53"/>
      <c r="W96" s="53"/>
      <c r="X96" s="53"/>
      <c r="Y96" s="53"/>
      <c r="Z96" s="53"/>
      <c r="AA96" s="53"/>
      <c r="AB96" s="53"/>
      <c r="AC96" s="53"/>
      <c r="AD96" s="53"/>
    </row>
    <row r="97" spans="1:30" ht="41.4" customHeight="1" x14ac:dyDescent="0.3">
      <c r="A97" s="110"/>
      <c r="B97" s="32"/>
      <c r="C97" s="34" t="s">
        <v>131</v>
      </c>
      <c r="D97" s="35" t="s">
        <v>130</v>
      </c>
      <c r="E97" s="35"/>
      <c r="F97" s="29">
        <v>0</v>
      </c>
      <c r="G97" s="29"/>
      <c r="H97" s="29"/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230000000</v>
      </c>
      <c r="O97" s="29">
        <v>0</v>
      </c>
      <c r="P97" s="29">
        <v>267000000</v>
      </c>
      <c r="Q97" s="29">
        <v>0</v>
      </c>
      <c r="R97" s="29">
        <v>267000000</v>
      </c>
      <c r="S97" s="20"/>
      <c r="T97" s="113"/>
      <c r="U97" s="53"/>
      <c r="V97" s="53"/>
      <c r="W97" s="53"/>
      <c r="X97" s="53"/>
      <c r="Y97" s="53"/>
      <c r="Z97" s="53"/>
      <c r="AA97" s="53"/>
      <c r="AB97" s="53"/>
      <c r="AC97" s="53"/>
      <c r="AD97" s="53"/>
    </row>
    <row r="98" spans="1:30" ht="33" customHeight="1" x14ac:dyDescent="0.3">
      <c r="A98" s="110"/>
      <c r="B98" s="32"/>
      <c r="C98" s="34" t="s">
        <v>113</v>
      </c>
      <c r="D98" s="35" t="s">
        <v>129</v>
      </c>
      <c r="E98" s="35"/>
      <c r="F98" s="29">
        <v>0</v>
      </c>
      <c r="G98" s="29"/>
      <c r="H98" s="29"/>
      <c r="I98" s="29">
        <v>0</v>
      </c>
      <c r="J98" s="29">
        <v>0</v>
      </c>
      <c r="K98" s="29">
        <v>0</v>
      </c>
      <c r="L98" s="29">
        <v>0</v>
      </c>
      <c r="M98" s="29">
        <v>0</v>
      </c>
      <c r="N98" s="29">
        <v>216700000</v>
      </c>
      <c r="O98" s="29">
        <v>0</v>
      </c>
      <c r="P98" s="29">
        <v>238000000</v>
      </c>
      <c r="Q98" s="29">
        <v>0</v>
      </c>
      <c r="R98" s="29">
        <v>255000000</v>
      </c>
      <c r="S98" s="20"/>
      <c r="T98" s="113"/>
      <c r="U98" s="53"/>
      <c r="V98" s="53"/>
      <c r="W98" s="53"/>
      <c r="X98" s="53"/>
      <c r="Y98" s="53"/>
      <c r="Z98" s="53"/>
      <c r="AA98" s="53"/>
      <c r="AB98" s="53"/>
      <c r="AC98" s="53"/>
      <c r="AD98" s="53"/>
    </row>
    <row r="99" spans="1:30" ht="34.200000000000003" customHeight="1" x14ac:dyDescent="0.3">
      <c r="A99" s="110"/>
      <c r="B99" s="32"/>
      <c r="C99" s="34" t="s">
        <v>62</v>
      </c>
      <c r="D99" s="35" t="s">
        <v>132</v>
      </c>
      <c r="E99" s="35"/>
      <c r="F99" s="29">
        <v>0</v>
      </c>
      <c r="G99" s="29"/>
      <c r="H99" s="29"/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80000000</v>
      </c>
      <c r="O99" s="29">
        <v>0</v>
      </c>
      <c r="P99" s="29">
        <v>80000000</v>
      </c>
      <c r="Q99" s="29">
        <v>0</v>
      </c>
      <c r="R99" s="29">
        <v>120000000</v>
      </c>
      <c r="S99" s="20"/>
      <c r="T99" s="113"/>
      <c r="U99" s="53"/>
      <c r="V99" s="53"/>
      <c r="W99" s="53"/>
      <c r="X99" s="53"/>
      <c r="Y99" s="53"/>
      <c r="Z99" s="53"/>
      <c r="AA99" s="53"/>
      <c r="AB99" s="53"/>
      <c r="AC99" s="53"/>
      <c r="AD99" s="53"/>
    </row>
    <row r="100" spans="1:30" ht="30.6" customHeight="1" x14ac:dyDescent="0.3">
      <c r="A100" s="110"/>
      <c r="B100" s="32"/>
      <c r="C100" s="34" t="s">
        <v>68</v>
      </c>
      <c r="D100" s="36" t="s">
        <v>97</v>
      </c>
      <c r="E100" s="36"/>
      <c r="F100" s="28"/>
      <c r="G100" s="28"/>
      <c r="H100" s="28"/>
      <c r="I100" s="29">
        <v>0</v>
      </c>
      <c r="J100" s="29">
        <v>0</v>
      </c>
      <c r="K100" s="28"/>
      <c r="L100" s="29">
        <v>1500000000</v>
      </c>
      <c r="M100" s="28"/>
      <c r="N100" s="29">
        <f>+L100*110%</f>
        <v>1650000000.0000002</v>
      </c>
      <c r="O100" s="28"/>
      <c r="P100" s="29">
        <v>1800000000</v>
      </c>
      <c r="Q100" s="28"/>
      <c r="R100" s="29">
        <v>1800000000</v>
      </c>
      <c r="S100" s="20"/>
      <c r="T100" s="11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</row>
    <row r="101" spans="1:30" x14ac:dyDescent="0.3">
      <c r="A101" s="110"/>
      <c r="B101" s="32"/>
      <c r="C101" s="37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>
        <v>0</v>
      </c>
      <c r="R101" s="29">
        <v>0</v>
      </c>
      <c r="S101" s="20"/>
      <c r="T101" s="113"/>
      <c r="U101" s="53"/>
      <c r="V101" s="53"/>
      <c r="W101" s="53"/>
      <c r="X101" s="53"/>
      <c r="Y101" s="53"/>
      <c r="Z101" s="53"/>
      <c r="AA101" s="53"/>
      <c r="AB101" s="53"/>
      <c r="AC101" s="53"/>
      <c r="AD101" s="53"/>
    </row>
    <row r="102" spans="1:30" ht="34.799999999999997" customHeight="1" x14ac:dyDescent="0.3">
      <c r="A102" s="110"/>
      <c r="B102" s="32"/>
      <c r="C102" s="137" t="s">
        <v>10</v>
      </c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>
        <v>0</v>
      </c>
      <c r="R102" s="29">
        <v>0</v>
      </c>
      <c r="S102" s="20"/>
      <c r="T102" s="11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</row>
    <row r="103" spans="1:30" ht="43.2" x14ac:dyDescent="0.3">
      <c r="A103" s="110"/>
      <c r="B103" s="33"/>
      <c r="C103" s="136" t="s">
        <v>11</v>
      </c>
      <c r="D103" s="149"/>
      <c r="E103" s="149"/>
      <c r="F103" s="149"/>
      <c r="G103" s="149"/>
      <c r="H103" s="149"/>
      <c r="I103" s="150"/>
      <c r="J103" s="6">
        <f>SUM(J104:J106)</f>
        <v>0</v>
      </c>
      <c r="K103" s="150"/>
      <c r="L103" s="6">
        <f>SUM(L104:L106)</f>
        <v>142115250</v>
      </c>
      <c r="M103" s="149"/>
      <c r="N103" s="6">
        <f>SUM(N104:N106)</f>
        <v>765000000</v>
      </c>
      <c r="O103" s="149"/>
      <c r="P103" s="6">
        <f>SUM(P104:P106)</f>
        <v>987900000</v>
      </c>
      <c r="Q103" s="149"/>
      <c r="R103" s="6">
        <f>SUM(R104:R106)</f>
        <v>1214500000</v>
      </c>
      <c r="S103" s="149"/>
      <c r="T103" s="151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</row>
    <row r="104" spans="1:30" ht="58.2" customHeight="1" x14ac:dyDescent="0.3">
      <c r="A104" s="110"/>
      <c r="B104" s="32"/>
      <c r="C104" s="39" t="s">
        <v>64</v>
      </c>
      <c r="D104" s="19" t="s">
        <v>133</v>
      </c>
      <c r="E104" s="19"/>
      <c r="F104" s="29">
        <v>0</v>
      </c>
      <c r="G104" s="29"/>
      <c r="H104" s="29"/>
      <c r="I104" s="28"/>
      <c r="J104" s="29">
        <v>0</v>
      </c>
      <c r="K104" s="28"/>
      <c r="L104" s="29">
        <v>67115250</v>
      </c>
      <c r="M104" s="20"/>
      <c r="N104" s="69">
        <v>200000000</v>
      </c>
      <c r="O104" s="69"/>
      <c r="P104" s="69">
        <v>300000000</v>
      </c>
      <c r="Q104" s="20"/>
      <c r="R104" s="80">
        <v>400000000</v>
      </c>
      <c r="S104" s="20"/>
      <c r="T104" s="11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</row>
    <row r="105" spans="1:30" ht="39" customHeight="1" x14ac:dyDescent="0.3">
      <c r="A105" s="110"/>
      <c r="B105" s="32"/>
      <c r="C105" s="31" t="s">
        <v>61</v>
      </c>
      <c r="D105" s="19" t="s">
        <v>134</v>
      </c>
      <c r="E105" s="19"/>
      <c r="F105" s="20"/>
      <c r="G105" s="20"/>
      <c r="H105" s="20"/>
      <c r="I105" s="81">
        <v>0</v>
      </c>
      <c r="J105" s="81">
        <v>0</v>
      </c>
      <c r="K105" s="28"/>
      <c r="L105" s="29">
        <v>75000000</v>
      </c>
      <c r="M105" s="20"/>
      <c r="N105" s="69">
        <v>400000000</v>
      </c>
      <c r="O105" s="69"/>
      <c r="P105" s="69">
        <v>500000000</v>
      </c>
      <c r="Q105" s="20"/>
      <c r="R105" s="80">
        <v>600000000</v>
      </c>
      <c r="S105" s="20"/>
      <c r="T105" s="11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</row>
    <row r="106" spans="1:30" ht="47.4" customHeight="1" x14ac:dyDescent="0.3">
      <c r="A106" s="110"/>
      <c r="B106" s="32"/>
      <c r="C106" s="31" t="s">
        <v>112</v>
      </c>
      <c r="D106" s="19" t="s">
        <v>135</v>
      </c>
      <c r="E106" s="19"/>
      <c r="F106" s="29">
        <v>0</v>
      </c>
      <c r="G106" s="29"/>
      <c r="H106" s="29"/>
      <c r="I106" s="28"/>
      <c r="J106" s="29">
        <v>0</v>
      </c>
      <c r="K106" s="28"/>
      <c r="L106" s="29">
        <v>0</v>
      </c>
      <c r="M106" s="20"/>
      <c r="N106" s="69">
        <v>165000000</v>
      </c>
      <c r="O106" s="69"/>
      <c r="P106" s="69">
        <v>187900000</v>
      </c>
      <c r="Q106" s="20"/>
      <c r="R106" s="80">
        <v>214500000</v>
      </c>
      <c r="S106" s="20"/>
      <c r="T106" s="113"/>
      <c r="U106" s="53"/>
      <c r="V106" s="53"/>
      <c r="W106" s="53"/>
      <c r="X106" s="53"/>
      <c r="Y106" s="53"/>
      <c r="Z106" s="53"/>
      <c r="AA106" s="53"/>
      <c r="AB106" s="53"/>
      <c r="AC106" s="53"/>
      <c r="AD106" s="53"/>
    </row>
    <row r="107" spans="1:30" x14ac:dyDescent="0.3">
      <c r="A107" s="110"/>
      <c r="B107" s="32"/>
      <c r="C107" s="31"/>
      <c r="D107" s="20"/>
      <c r="E107" s="20"/>
      <c r="F107" s="20"/>
      <c r="G107" s="20"/>
      <c r="H107" s="20"/>
      <c r="I107" s="28"/>
      <c r="J107" s="29"/>
      <c r="K107" s="28"/>
      <c r="L107" s="29"/>
      <c r="M107" s="20"/>
      <c r="N107" s="20"/>
      <c r="O107" s="20"/>
      <c r="P107" s="20"/>
      <c r="Q107" s="20"/>
      <c r="R107" s="20"/>
      <c r="S107" s="20"/>
      <c r="T107" s="113"/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</row>
    <row r="108" spans="1:30" ht="27.6" x14ac:dyDescent="0.3">
      <c r="A108" s="110"/>
      <c r="B108" s="32"/>
      <c r="C108" s="23" t="s">
        <v>55</v>
      </c>
      <c r="D108" s="24"/>
      <c r="E108" s="24"/>
      <c r="F108" s="24"/>
      <c r="G108" s="24"/>
      <c r="H108" s="24"/>
      <c r="I108" s="25"/>
      <c r="J108" s="26">
        <f>SUM(J109:J109)</f>
        <v>310200000</v>
      </c>
      <c r="K108" s="25"/>
      <c r="L108" s="26">
        <f>SUM(L109)</f>
        <v>0</v>
      </c>
      <c r="M108" s="24"/>
      <c r="N108" s="24"/>
      <c r="O108" s="24"/>
      <c r="P108" s="24"/>
      <c r="Q108" s="24"/>
      <c r="R108" s="24"/>
      <c r="S108" s="24"/>
      <c r="T108" s="114"/>
      <c r="U108" s="53"/>
      <c r="V108" s="53"/>
      <c r="W108" s="53"/>
      <c r="X108" s="53"/>
      <c r="Y108" s="53"/>
      <c r="Z108" s="53"/>
      <c r="AA108" s="53"/>
      <c r="AB108" s="53"/>
      <c r="AC108" s="53"/>
      <c r="AD108" s="53"/>
    </row>
    <row r="109" spans="1:30" ht="27.6" x14ac:dyDescent="0.3">
      <c r="A109" s="110"/>
      <c r="B109" s="32"/>
      <c r="C109" s="31" t="s">
        <v>43</v>
      </c>
      <c r="D109" s="19" t="s">
        <v>143</v>
      </c>
      <c r="E109" s="19"/>
      <c r="F109" s="20"/>
      <c r="G109" s="20"/>
      <c r="H109" s="20"/>
      <c r="I109" s="28"/>
      <c r="J109" s="29">
        <v>310200000</v>
      </c>
      <c r="K109" s="28"/>
      <c r="L109" s="29">
        <v>0</v>
      </c>
      <c r="M109" s="20"/>
      <c r="N109" s="20"/>
      <c r="O109" s="20"/>
      <c r="P109" s="20"/>
      <c r="Q109" s="20"/>
      <c r="R109" s="20"/>
      <c r="S109" s="20"/>
      <c r="T109" s="113"/>
      <c r="U109" s="53"/>
      <c r="V109" s="53"/>
      <c r="W109" s="53"/>
      <c r="X109" s="53"/>
      <c r="Y109" s="53"/>
      <c r="Z109" s="53"/>
      <c r="AA109" s="53"/>
      <c r="AB109" s="53"/>
      <c r="AC109" s="53"/>
      <c r="AD109" s="53"/>
    </row>
    <row r="110" spans="1:30" s="13" customFormat="1" x14ac:dyDescent="0.3">
      <c r="A110" s="120"/>
      <c r="B110" s="40"/>
      <c r="C110" s="31"/>
      <c r="D110" s="41"/>
      <c r="E110" s="41"/>
      <c r="F110" s="41"/>
      <c r="G110" s="41"/>
      <c r="H110" s="41"/>
      <c r="I110" s="82"/>
      <c r="J110" s="83"/>
      <c r="K110" s="82"/>
      <c r="L110" s="83"/>
      <c r="M110" s="41"/>
      <c r="N110" s="41"/>
      <c r="O110" s="41"/>
      <c r="P110" s="41"/>
      <c r="Q110" s="41"/>
      <c r="R110" s="41"/>
      <c r="S110" s="41"/>
      <c r="T110" s="121"/>
      <c r="U110" s="84"/>
      <c r="V110" s="84"/>
      <c r="W110" s="84"/>
      <c r="X110" s="84"/>
      <c r="Y110" s="84"/>
      <c r="Z110" s="84"/>
      <c r="AA110" s="84"/>
      <c r="AB110" s="84"/>
      <c r="AC110" s="84"/>
      <c r="AD110" s="84"/>
    </row>
    <row r="111" spans="1:30" ht="28.8" x14ac:dyDescent="0.3">
      <c r="A111" s="110"/>
      <c r="B111" s="32"/>
      <c r="C111" s="136" t="s">
        <v>57</v>
      </c>
      <c r="D111" s="5"/>
      <c r="E111" s="5"/>
      <c r="F111" s="5"/>
      <c r="G111" s="5"/>
      <c r="H111" s="5"/>
      <c r="I111" s="148"/>
      <c r="J111" s="6">
        <f>SUM(J112:J123)</f>
        <v>2367634800</v>
      </c>
      <c r="K111" s="148"/>
      <c r="L111" s="6">
        <f>SUM(L112:L118)</f>
        <v>2538800000</v>
      </c>
      <c r="M111" s="5"/>
      <c r="N111" s="6">
        <f>SUM(N112:N123)</f>
        <v>8500000000</v>
      </c>
      <c r="O111" s="5"/>
      <c r="P111" s="6">
        <f>SUM(P112:P123)</f>
        <v>9470000000</v>
      </c>
      <c r="Q111" s="5"/>
      <c r="R111" s="6">
        <f>SUM(R112:R123)</f>
        <v>9640000000</v>
      </c>
      <c r="S111" s="5"/>
      <c r="T111" s="112"/>
      <c r="U111" s="53"/>
      <c r="V111" s="53"/>
      <c r="W111" s="53"/>
      <c r="X111" s="53"/>
      <c r="Y111" s="53"/>
      <c r="Z111" s="53"/>
      <c r="AA111" s="53"/>
      <c r="AB111" s="53"/>
      <c r="AC111" s="53"/>
      <c r="AD111" s="53"/>
    </row>
    <row r="112" spans="1:30" ht="61.8" customHeight="1" x14ac:dyDescent="0.3">
      <c r="A112" s="110"/>
      <c r="B112" s="32"/>
      <c r="C112" s="21" t="s">
        <v>41</v>
      </c>
      <c r="D112" s="42" t="s">
        <v>99</v>
      </c>
      <c r="E112" s="42"/>
      <c r="F112" s="20"/>
      <c r="G112" s="20"/>
      <c r="H112" s="20"/>
      <c r="I112" s="28"/>
      <c r="J112" s="29">
        <v>1184740000</v>
      </c>
      <c r="K112" s="28"/>
      <c r="L112" s="29">
        <v>920000000</v>
      </c>
      <c r="M112" s="20"/>
      <c r="N112" s="106">
        <v>1200000000</v>
      </c>
      <c r="O112" s="85"/>
      <c r="P112" s="106">
        <v>1220000000</v>
      </c>
      <c r="Q112" s="85"/>
      <c r="R112" s="106">
        <v>1240000000</v>
      </c>
      <c r="S112" s="20"/>
      <c r="T112" s="11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</row>
    <row r="113" spans="1:30" ht="54" customHeight="1" x14ac:dyDescent="0.3">
      <c r="A113" s="110"/>
      <c r="B113" s="32"/>
      <c r="C113" s="31" t="s">
        <v>51</v>
      </c>
      <c r="D113" s="42" t="s">
        <v>100</v>
      </c>
      <c r="E113" s="42"/>
      <c r="F113" s="20"/>
      <c r="G113" s="20"/>
      <c r="H113" s="20"/>
      <c r="I113" s="28"/>
      <c r="J113" s="29">
        <v>250000000</v>
      </c>
      <c r="K113" s="28"/>
      <c r="L113" s="29">
        <v>400000000</v>
      </c>
      <c r="M113" s="20"/>
      <c r="N113" s="106">
        <v>750000000</v>
      </c>
      <c r="O113" s="85"/>
      <c r="P113" s="106">
        <v>750000000</v>
      </c>
      <c r="Q113" s="85"/>
      <c r="R113" s="106">
        <v>750000000</v>
      </c>
      <c r="S113" s="20"/>
      <c r="T113" s="11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</row>
    <row r="114" spans="1:30" ht="31.8" customHeight="1" x14ac:dyDescent="0.3">
      <c r="A114" s="110"/>
      <c r="B114" s="32"/>
      <c r="C114" s="31" t="s">
        <v>12</v>
      </c>
      <c r="D114" s="42" t="s">
        <v>101</v>
      </c>
      <c r="E114" s="42"/>
      <c r="F114" s="29">
        <v>0</v>
      </c>
      <c r="G114" s="29"/>
      <c r="H114" s="29"/>
      <c r="I114" s="29">
        <v>0</v>
      </c>
      <c r="J114" s="29">
        <v>0</v>
      </c>
      <c r="K114" s="28"/>
      <c r="L114" s="29">
        <v>96000000</v>
      </c>
      <c r="M114" s="20"/>
      <c r="N114" s="106">
        <v>250000000</v>
      </c>
      <c r="O114" s="85"/>
      <c r="P114" s="106">
        <v>250000000</v>
      </c>
      <c r="Q114" s="85"/>
      <c r="R114" s="106">
        <v>250000000</v>
      </c>
      <c r="S114" s="20"/>
      <c r="T114" s="11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</row>
    <row r="115" spans="1:30" ht="27.6" x14ac:dyDescent="0.3">
      <c r="A115" s="110"/>
      <c r="B115" s="32"/>
      <c r="C115" s="31" t="s">
        <v>13</v>
      </c>
      <c r="D115" s="29">
        <v>0</v>
      </c>
      <c r="E115" s="29"/>
      <c r="F115" s="29">
        <v>0</v>
      </c>
      <c r="G115" s="29"/>
      <c r="H115" s="29"/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0"/>
      <c r="T115" s="113"/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</row>
    <row r="116" spans="1:30" ht="31.8" customHeight="1" x14ac:dyDescent="0.3">
      <c r="A116" s="110"/>
      <c r="B116" s="32"/>
      <c r="C116" s="31" t="s">
        <v>14</v>
      </c>
      <c r="D116" s="42" t="s">
        <v>102</v>
      </c>
      <c r="E116" s="42"/>
      <c r="F116" s="29">
        <v>0</v>
      </c>
      <c r="G116" s="29"/>
      <c r="H116" s="29"/>
      <c r="I116" s="29">
        <v>0</v>
      </c>
      <c r="J116" s="29">
        <v>0</v>
      </c>
      <c r="K116" s="28"/>
      <c r="L116" s="29">
        <v>1122800000</v>
      </c>
      <c r="M116" s="20"/>
      <c r="N116" s="106">
        <v>3750000000</v>
      </c>
      <c r="O116" s="85"/>
      <c r="P116" s="106">
        <v>3750000000</v>
      </c>
      <c r="Q116" s="85"/>
      <c r="R116" s="106">
        <v>3750000000</v>
      </c>
      <c r="S116" s="20"/>
      <c r="T116" s="11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</row>
    <row r="117" spans="1:30" ht="51.6" customHeight="1" x14ac:dyDescent="0.3">
      <c r="A117" s="110"/>
      <c r="B117" s="32"/>
      <c r="C117" s="31" t="s">
        <v>15</v>
      </c>
      <c r="D117" s="29">
        <v>0</v>
      </c>
      <c r="E117" s="29"/>
      <c r="F117" s="29">
        <v>0</v>
      </c>
      <c r="G117" s="29"/>
      <c r="H117" s="29"/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750000000</v>
      </c>
      <c r="O117" s="29">
        <v>0</v>
      </c>
      <c r="P117" s="29">
        <v>1200000000</v>
      </c>
      <c r="Q117" s="85"/>
      <c r="R117" s="107">
        <v>1350000000</v>
      </c>
      <c r="S117" s="20"/>
      <c r="T117" s="11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</row>
    <row r="118" spans="1:30" ht="28.2" customHeight="1" x14ac:dyDescent="0.3">
      <c r="A118" s="110"/>
      <c r="B118" s="32"/>
      <c r="C118" s="31" t="s">
        <v>31</v>
      </c>
      <c r="D118" s="29">
        <v>0</v>
      </c>
      <c r="E118" s="29"/>
      <c r="F118" s="29">
        <v>0</v>
      </c>
      <c r="G118" s="29"/>
      <c r="H118" s="29"/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1500000000</v>
      </c>
      <c r="O118" s="29">
        <v>0</v>
      </c>
      <c r="P118" s="29">
        <v>2000000000</v>
      </c>
      <c r="Q118" s="85"/>
      <c r="R118" s="107">
        <v>2000000000</v>
      </c>
      <c r="S118" s="20"/>
      <c r="T118" s="11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</row>
    <row r="119" spans="1:30" ht="48" customHeight="1" x14ac:dyDescent="0.3">
      <c r="A119" s="110"/>
      <c r="B119" s="32"/>
      <c r="C119" s="39" t="s">
        <v>98</v>
      </c>
      <c r="D119" s="42" t="s">
        <v>103</v>
      </c>
      <c r="E119" s="42"/>
      <c r="F119" s="29">
        <v>0</v>
      </c>
      <c r="G119" s="29"/>
      <c r="H119" s="29"/>
      <c r="I119" s="29">
        <v>0</v>
      </c>
      <c r="J119" s="29">
        <v>0</v>
      </c>
      <c r="K119" s="29">
        <v>0</v>
      </c>
      <c r="L119" s="29">
        <v>0</v>
      </c>
      <c r="M119" s="20"/>
      <c r="N119" s="106">
        <v>300000000</v>
      </c>
      <c r="O119" s="85"/>
      <c r="P119" s="106">
        <v>300000000</v>
      </c>
      <c r="Q119" s="85"/>
      <c r="R119" s="106">
        <v>300000000</v>
      </c>
      <c r="S119" s="20"/>
      <c r="T119" s="11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</row>
    <row r="120" spans="1:30" ht="36.6" customHeight="1" x14ac:dyDescent="0.3">
      <c r="A120" s="110"/>
      <c r="B120" s="32"/>
      <c r="C120" s="31" t="s">
        <v>71</v>
      </c>
      <c r="D120" s="20"/>
      <c r="E120" s="20"/>
      <c r="F120" s="20"/>
      <c r="G120" s="20"/>
      <c r="H120" s="20"/>
      <c r="I120" s="28"/>
      <c r="J120" s="29">
        <v>757894800</v>
      </c>
      <c r="K120" s="30"/>
      <c r="L120" s="30"/>
      <c r="M120" s="86"/>
      <c r="N120" s="86"/>
      <c r="O120" s="86"/>
      <c r="P120" s="86"/>
      <c r="Q120" s="86"/>
      <c r="R120" s="86"/>
      <c r="S120" s="20"/>
      <c r="T120" s="11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</row>
    <row r="121" spans="1:30" ht="48" customHeight="1" x14ac:dyDescent="0.3">
      <c r="A121" s="110"/>
      <c r="B121" s="32"/>
      <c r="C121" s="21" t="s">
        <v>94</v>
      </c>
      <c r="D121" s="20"/>
      <c r="E121" s="20"/>
      <c r="F121" s="20"/>
      <c r="G121" s="20"/>
      <c r="H121" s="20"/>
      <c r="I121" s="28"/>
      <c r="J121" s="29">
        <v>175000000</v>
      </c>
      <c r="K121" s="30"/>
      <c r="L121" s="30"/>
      <c r="M121" s="30"/>
      <c r="N121" s="86"/>
      <c r="O121" s="30"/>
      <c r="P121" s="86"/>
      <c r="Q121" s="30"/>
      <c r="R121" s="86"/>
      <c r="S121" s="20"/>
      <c r="T121" s="11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</row>
    <row r="122" spans="1:30" ht="41.4" x14ac:dyDescent="0.3">
      <c r="A122" s="110"/>
      <c r="B122" s="32"/>
      <c r="C122" s="43" t="s">
        <v>16</v>
      </c>
      <c r="D122" s="20"/>
      <c r="E122" s="20"/>
      <c r="F122" s="20"/>
      <c r="G122" s="20"/>
      <c r="H122" s="20"/>
      <c r="I122" s="28"/>
      <c r="J122" s="29"/>
      <c r="K122" s="28"/>
      <c r="L122" s="29"/>
      <c r="M122" s="20"/>
      <c r="N122" s="20"/>
      <c r="O122" s="20"/>
      <c r="P122" s="20"/>
      <c r="Q122" s="20"/>
      <c r="R122" s="20"/>
      <c r="S122" s="20"/>
      <c r="T122" s="11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</row>
    <row r="123" spans="1:30" x14ac:dyDescent="0.3">
      <c r="A123" s="110"/>
      <c r="B123" s="32"/>
      <c r="C123" s="43"/>
      <c r="D123" s="20"/>
      <c r="E123" s="20"/>
      <c r="F123" s="20"/>
      <c r="G123" s="20"/>
      <c r="H123" s="20"/>
      <c r="I123" s="28"/>
      <c r="J123" s="29"/>
      <c r="K123" s="28"/>
      <c r="L123" s="29"/>
      <c r="M123" s="20"/>
      <c r="N123" s="20"/>
      <c r="O123" s="20"/>
      <c r="P123" s="20"/>
      <c r="Q123" s="20"/>
      <c r="R123" s="20"/>
      <c r="S123" s="20"/>
      <c r="T123" s="113"/>
      <c r="U123" s="53"/>
      <c r="V123" s="53"/>
      <c r="W123" s="53"/>
      <c r="X123" s="53"/>
      <c r="Y123" s="53"/>
      <c r="Z123" s="53"/>
      <c r="AA123" s="53"/>
      <c r="AB123" s="53"/>
      <c r="AC123" s="53"/>
      <c r="AD123" s="53"/>
    </row>
    <row r="124" spans="1:30" ht="34.200000000000003" customHeight="1" x14ac:dyDescent="0.3">
      <c r="A124" s="146"/>
      <c r="B124" s="147"/>
      <c r="C124" s="136" t="s">
        <v>58</v>
      </c>
      <c r="D124" s="5"/>
      <c r="E124" s="5"/>
      <c r="F124" s="5"/>
      <c r="G124" s="5"/>
      <c r="H124" s="5"/>
      <c r="I124" s="148"/>
      <c r="J124" s="6">
        <f>SUM(J125:J126)</f>
        <v>0</v>
      </c>
      <c r="K124" s="148"/>
      <c r="L124" s="6">
        <f>SUM(L125:L126)</f>
        <v>45000000</v>
      </c>
      <c r="M124" s="5"/>
      <c r="N124" s="6">
        <f>SUM(N125:N126)</f>
        <v>284500000</v>
      </c>
      <c r="O124" s="5"/>
      <c r="P124" s="6">
        <f>SUM(P125:P126)</f>
        <v>398650000</v>
      </c>
      <c r="Q124" s="5"/>
      <c r="R124" s="6">
        <f>SUM(R125:R126)</f>
        <v>457350000</v>
      </c>
      <c r="S124" s="5"/>
      <c r="T124" s="112"/>
      <c r="U124" s="53"/>
      <c r="V124" s="53"/>
      <c r="W124" s="53"/>
      <c r="X124" s="53"/>
      <c r="Y124" s="53"/>
      <c r="Z124" s="53"/>
      <c r="AA124" s="53"/>
      <c r="AB124" s="53"/>
      <c r="AC124" s="53"/>
      <c r="AD124" s="53"/>
    </row>
    <row r="125" spans="1:30" ht="67.8" customHeight="1" x14ac:dyDescent="0.3">
      <c r="A125" s="110"/>
      <c r="B125" s="32"/>
      <c r="C125" s="31" t="s">
        <v>34</v>
      </c>
      <c r="D125" s="36" t="s">
        <v>136</v>
      </c>
      <c r="E125" s="36"/>
      <c r="F125" s="29">
        <v>0</v>
      </c>
      <c r="G125" s="29"/>
      <c r="H125" s="29"/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134500000</v>
      </c>
      <c r="O125" s="29">
        <v>0</v>
      </c>
      <c r="P125" s="29">
        <v>168650000</v>
      </c>
      <c r="Q125" s="29">
        <v>0</v>
      </c>
      <c r="R125" s="29">
        <v>192350000</v>
      </c>
      <c r="S125" s="20"/>
      <c r="T125" s="113"/>
      <c r="U125" s="53"/>
      <c r="V125" s="53"/>
      <c r="W125" s="53"/>
      <c r="X125" s="53"/>
      <c r="Y125" s="53"/>
      <c r="Z125" s="53"/>
      <c r="AA125" s="53"/>
      <c r="AB125" s="53"/>
      <c r="AC125" s="53"/>
      <c r="AD125" s="53"/>
    </row>
    <row r="126" spans="1:30" ht="34.799999999999997" customHeight="1" x14ac:dyDescent="0.3">
      <c r="A126" s="110"/>
      <c r="B126" s="32"/>
      <c r="C126" s="31" t="s">
        <v>17</v>
      </c>
      <c r="D126" s="20"/>
      <c r="E126" s="20"/>
      <c r="F126" s="29">
        <v>0</v>
      </c>
      <c r="G126" s="29"/>
      <c r="H126" s="29"/>
      <c r="I126" s="29">
        <v>0</v>
      </c>
      <c r="J126" s="29">
        <v>0</v>
      </c>
      <c r="K126" s="28"/>
      <c r="L126" s="29">
        <v>45000000</v>
      </c>
      <c r="M126" s="20"/>
      <c r="N126" s="29">
        <v>150000000</v>
      </c>
      <c r="O126" s="20"/>
      <c r="P126" s="29">
        <v>230000000</v>
      </c>
      <c r="Q126" s="20"/>
      <c r="R126" s="29">
        <v>265000000</v>
      </c>
      <c r="S126" s="20"/>
      <c r="T126" s="113"/>
      <c r="U126" s="53"/>
      <c r="V126" s="53"/>
      <c r="W126" s="53"/>
      <c r="X126" s="53"/>
      <c r="Y126" s="53"/>
      <c r="Z126" s="53"/>
      <c r="AA126" s="53"/>
      <c r="AB126" s="53"/>
      <c r="AC126" s="53"/>
      <c r="AD126" s="53"/>
    </row>
    <row r="127" spans="1:30" x14ac:dyDescent="0.3">
      <c r="A127" s="110"/>
      <c r="B127" s="32"/>
      <c r="C127" s="31"/>
      <c r="D127" s="20"/>
      <c r="E127" s="20"/>
      <c r="F127" s="20"/>
      <c r="G127" s="20"/>
      <c r="H127" s="20"/>
      <c r="I127" s="28"/>
      <c r="J127" s="29"/>
      <c r="K127" s="28"/>
      <c r="L127" s="29"/>
      <c r="M127" s="20"/>
      <c r="N127" s="20"/>
      <c r="O127" s="20"/>
      <c r="P127" s="20"/>
      <c r="Q127" s="20"/>
      <c r="R127" s="20"/>
      <c r="S127" s="20"/>
      <c r="T127" s="113"/>
      <c r="U127" s="53"/>
      <c r="V127" s="53"/>
      <c r="W127" s="53"/>
      <c r="X127" s="53"/>
      <c r="Y127" s="53"/>
      <c r="Z127" s="53"/>
      <c r="AA127" s="53"/>
      <c r="AB127" s="53"/>
      <c r="AC127" s="53"/>
      <c r="AD127" s="53"/>
    </row>
    <row r="128" spans="1:30" ht="28.8" x14ac:dyDescent="0.3">
      <c r="A128" s="146"/>
      <c r="B128" s="147"/>
      <c r="C128" s="136" t="s">
        <v>59</v>
      </c>
      <c r="D128" s="5"/>
      <c r="E128" s="5"/>
      <c r="F128" s="5"/>
      <c r="G128" s="5"/>
      <c r="H128" s="5"/>
      <c r="I128" s="148"/>
      <c r="J128" s="6">
        <f>SUM(J129:J132)</f>
        <v>0</v>
      </c>
      <c r="K128" s="148"/>
      <c r="L128" s="6">
        <f>SUM(L129:L131)</f>
        <v>93830700</v>
      </c>
      <c r="M128" s="5"/>
      <c r="N128" s="6">
        <f>SUM(N129:N131)</f>
        <v>600000000</v>
      </c>
      <c r="O128" s="5"/>
      <c r="P128" s="6">
        <f>SUM(P129:P131)</f>
        <v>730000000</v>
      </c>
      <c r="Q128" s="5"/>
      <c r="R128" s="6">
        <f>SUM(R129:R131)</f>
        <v>870000000</v>
      </c>
      <c r="S128" s="5"/>
      <c r="T128" s="112"/>
      <c r="U128" s="53"/>
      <c r="V128" s="53"/>
      <c r="W128" s="53"/>
      <c r="X128" s="53"/>
      <c r="Y128" s="53"/>
      <c r="Z128" s="53"/>
      <c r="AA128" s="53"/>
      <c r="AB128" s="53"/>
      <c r="AC128" s="53"/>
      <c r="AD128" s="53"/>
    </row>
    <row r="129" spans="1:30" ht="97.8" customHeight="1" x14ac:dyDescent="0.3">
      <c r="A129" s="110"/>
      <c r="B129" s="32"/>
      <c r="C129" s="39" t="s">
        <v>18</v>
      </c>
      <c r="D129" s="44" t="s">
        <v>110</v>
      </c>
      <c r="E129" s="44"/>
      <c r="F129" s="29">
        <v>0</v>
      </c>
      <c r="G129" s="29"/>
      <c r="H129" s="29"/>
      <c r="I129" s="29">
        <v>0</v>
      </c>
      <c r="J129" s="29">
        <v>0</v>
      </c>
      <c r="K129" s="28"/>
      <c r="L129" s="29">
        <v>0</v>
      </c>
      <c r="M129" s="20"/>
      <c r="N129" s="87">
        <v>200000000</v>
      </c>
      <c r="O129" s="87"/>
      <c r="P129" s="87">
        <v>210000000</v>
      </c>
      <c r="Q129" s="20"/>
      <c r="R129" s="69">
        <v>220000000</v>
      </c>
      <c r="S129" s="20"/>
      <c r="T129" s="113"/>
      <c r="U129" s="53"/>
      <c r="V129" s="53"/>
      <c r="W129" s="53"/>
      <c r="X129" s="53"/>
      <c r="Y129" s="53"/>
      <c r="Z129" s="53"/>
      <c r="AA129" s="53"/>
      <c r="AB129" s="53"/>
      <c r="AC129" s="53"/>
      <c r="AD129" s="53"/>
    </row>
    <row r="130" spans="1:30" ht="106.8" customHeight="1" x14ac:dyDescent="0.3">
      <c r="A130" s="110"/>
      <c r="B130" s="32"/>
      <c r="C130" s="31" t="s">
        <v>19</v>
      </c>
      <c r="D130" s="36" t="s">
        <v>111</v>
      </c>
      <c r="E130" s="36"/>
      <c r="F130" s="29">
        <v>0</v>
      </c>
      <c r="G130" s="29"/>
      <c r="H130" s="29"/>
      <c r="I130" s="29">
        <v>0</v>
      </c>
      <c r="J130" s="29">
        <v>0</v>
      </c>
      <c r="K130" s="28"/>
      <c r="L130" s="29">
        <v>93830700</v>
      </c>
      <c r="M130" s="20"/>
      <c r="N130" s="69">
        <v>200000000</v>
      </c>
      <c r="O130" s="69"/>
      <c r="P130" s="69">
        <v>220000000</v>
      </c>
      <c r="Q130" s="20"/>
      <c r="R130" s="69">
        <v>250000000</v>
      </c>
      <c r="S130" s="20"/>
      <c r="T130" s="113"/>
      <c r="U130" s="53"/>
      <c r="V130" s="53"/>
      <c r="W130" s="53"/>
      <c r="X130" s="53"/>
      <c r="Y130" s="53"/>
      <c r="Z130" s="53"/>
      <c r="AA130" s="53"/>
      <c r="AB130" s="53"/>
      <c r="AC130" s="53"/>
      <c r="AD130" s="53"/>
    </row>
    <row r="131" spans="1:30" ht="31.2" customHeight="1" x14ac:dyDescent="0.3">
      <c r="A131" s="110"/>
      <c r="B131" s="32"/>
      <c r="C131" s="31" t="s">
        <v>20</v>
      </c>
      <c r="D131" s="35" t="s">
        <v>249</v>
      </c>
      <c r="E131" s="29"/>
      <c r="F131" s="29">
        <v>0</v>
      </c>
      <c r="G131" s="29"/>
      <c r="H131" s="29"/>
      <c r="I131" s="29">
        <v>0</v>
      </c>
      <c r="J131" s="29">
        <v>0</v>
      </c>
      <c r="K131" s="28"/>
      <c r="L131" s="29">
        <v>0</v>
      </c>
      <c r="M131" s="20"/>
      <c r="N131" s="69">
        <v>200000000</v>
      </c>
      <c r="O131" s="69"/>
      <c r="P131" s="69">
        <v>300000000</v>
      </c>
      <c r="Q131" s="20"/>
      <c r="R131" s="69">
        <v>400000000</v>
      </c>
      <c r="S131" s="20"/>
      <c r="T131" s="113"/>
      <c r="U131" s="53"/>
      <c r="V131" s="53"/>
      <c r="W131" s="53"/>
      <c r="X131" s="53"/>
      <c r="Y131" s="53"/>
      <c r="Z131" s="53"/>
      <c r="AA131" s="53"/>
      <c r="AB131" s="53"/>
      <c r="AC131" s="53"/>
      <c r="AD131" s="53"/>
    </row>
    <row r="132" spans="1:30" x14ac:dyDescent="0.3">
      <c r="A132" s="110"/>
      <c r="B132" s="32"/>
      <c r="C132" s="31"/>
      <c r="D132" s="20"/>
      <c r="E132" s="20"/>
      <c r="F132" s="20"/>
      <c r="G132" s="20"/>
      <c r="H132" s="20"/>
      <c r="I132" s="28"/>
      <c r="J132" s="29"/>
      <c r="K132" s="28"/>
      <c r="L132" s="29"/>
      <c r="M132" s="20"/>
      <c r="N132" s="20"/>
      <c r="O132" s="20"/>
      <c r="P132" s="20"/>
      <c r="Q132" s="20"/>
      <c r="R132" s="20"/>
      <c r="S132" s="20"/>
      <c r="T132" s="113"/>
      <c r="U132" s="53"/>
      <c r="V132" s="53"/>
      <c r="W132" s="53"/>
      <c r="X132" s="53"/>
      <c r="Y132" s="53"/>
      <c r="Z132" s="53"/>
      <c r="AA132" s="53"/>
      <c r="AB132" s="53"/>
      <c r="AC132" s="53"/>
      <c r="AD132" s="53"/>
    </row>
    <row r="133" spans="1:30" ht="40.200000000000003" customHeight="1" x14ac:dyDescent="0.3">
      <c r="A133" s="110"/>
      <c r="B133" s="45"/>
      <c r="C133" s="127" t="s">
        <v>21</v>
      </c>
      <c r="D133" s="46"/>
      <c r="E133" s="46"/>
      <c r="F133" s="46"/>
      <c r="G133" s="46"/>
      <c r="H133" s="46"/>
      <c r="I133" s="72"/>
      <c r="J133" s="73">
        <f>SUM(J134)</f>
        <v>0</v>
      </c>
      <c r="K133" s="72"/>
      <c r="L133" s="9">
        <f>SUM(L134)</f>
        <v>285000000</v>
      </c>
      <c r="M133" s="9">
        <f t="shared" ref="M133:R133" si="4">SUM(M134)</f>
        <v>0</v>
      </c>
      <c r="N133" s="9">
        <f t="shared" si="4"/>
        <v>1831000000</v>
      </c>
      <c r="O133" s="9">
        <f t="shared" si="4"/>
        <v>0</v>
      </c>
      <c r="P133" s="9">
        <f t="shared" si="4"/>
        <v>2093000000</v>
      </c>
      <c r="Q133" s="9">
        <f t="shared" si="4"/>
        <v>0</v>
      </c>
      <c r="R133" s="9">
        <f t="shared" si="4"/>
        <v>2159500000</v>
      </c>
      <c r="S133" s="145"/>
      <c r="T133" s="119"/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</row>
    <row r="134" spans="1:30" ht="49.8" customHeight="1" x14ac:dyDescent="0.3">
      <c r="A134" s="110"/>
      <c r="B134" s="47"/>
      <c r="C134" s="138" t="s">
        <v>52</v>
      </c>
      <c r="D134" s="48" t="s">
        <v>137</v>
      </c>
      <c r="E134" s="48"/>
      <c r="F134" s="38"/>
      <c r="G134" s="38"/>
      <c r="H134" s="38"/>
      <c r="I134" s="27"/>
      <c r="J134" s="88">
        <f>SUM(J135:J144)</f>
        <v>0</v>
      </c>
      <c r="K134" s="27"/>
      <c r="L134" s="6">
        <f>SUM(L135:L144)</f>
        <v>285000000</v>
      </c>
      <c r="M134" s="5"/>
      <c r="N134" s="6">
        <f>SUM(N135:N144)</f>
        <v>1831000000</v>
      </c>
      <c r="O134" s="5"/>
      <c r="P134" s="6">
        <f>SUM(P135:P144)</f>
        <v>2093000000</v>
      </c>
      <c r="Q134" s="5"/>
      <c r="R134" s="6">
        <f>SUM(R135:R144)</f>
        <v>2159500000</v>
      </c>
      <c r="S134" s="5"/>
      <c r="T134" s="115"/>
      <c r="U134" s="53"/>
      <c r="V134" s="53"/>
      <c r="W134" s="53"/>
      <c r="X134" s="53"/>
      <c r="Y134" s="53"/>
      <c r="Z134" s="53"/>
      <c r="AA134" s="53"/>
      <c r="AB134" s="53"/>
      <c r="AC134" s="53"/>
      <c r="AD134" s="53"/>
    </row>
    <row r="135" spans="1:30" ht="48" customHeight="1" x14ac:dyDescent="0.3">
      <c r="A135" s="110"/>
      <c r="B135" s="32"/>
      <c r="C135" s="49" t="s">
        <v>32</v>
      </c>
      <c r="D135" s="29">
        <v>0</v>
      </c>
      <c r="E135" s="29"/>
      <c r="F135" s="29">
        <v>0</v>
      </c>
      <c r="G135" s="29"/>
      <c r="H135" s="29"/>
      <c r="I135" s="29">
        <v>0</v>
      </c>
      <c r="J135" s="29">
        <v>0</v>
      </c>
      <c r="K135" s="29">
        <v>0</v>
      </c>
      <c r="L135" s="29"/>
      <c r="M135" s="29">
        <v>0</v>
      </c>
      <c r="N135" s="29">
        <v>135000000</v>
      </c>
      <c r="O135" s="29">
        <v>0</v>
      </c>
      <c r="P135" s="29">
        <v>156000000</v>
      </c>
      <c r="Q135" s="29">
        <v>0</v>
      </c>
      <c r="R135" s="29">
        <v>160000000</v>
      </c>
      <c r="S135" s="20"/>
      <c r="T135" s="113"/>
      <c r="U135" s="53"/>
      <c r="V135" s="53"/>
      <c r="W135" s="53"/>
      <c r="X135" s="53"/>
      <c r="Y135" s="53"/>
      <c r="Z135" s="53"/>
      <c r="AA135" s="53"/>
      <c r="AB135" s="53"/>
      <c r="AC135" s="53"/>
      <c r="AD135" s="53"/>
    </row>
    <row r="136" spans="1:30" ht="61.2" customHeight="1" x14ac:dyDescent="0.3">
      <c r="A136" s="110"/>
      <c r="B136" s="32"/>
      <c r="C136" s="22" t="s">
        <v>69</v>
      </c>
      <c r="D136" s="42" t="s">
        <v>104</v>
      </c>
      <c r="E136" s="42"/>
      <c r="F136" s="29">
        <v>0</v>
      </c>
      <c r="G136" s="29"/>
      <c r="H136" s="29"/>
      <c r="I136" s="29">
        <v>0</v>
      </c>
      <c r="J136" s="29">
        <v>0</v>
      </c>
      <c r="K136" s="28"/>
      <c r="L136" s="106">
        <v>85000000</v>
      </c>
      <c r="M136" s="85"/>
      <c r="N136" s="106">
        <v>300000000</v>
      </c>
      <c r="O136" s="85"/>
      <c r="P136" s="106">
        <v>350000000</v>
      </c>
      <c r="Q136" s="85"/>
      <c r="R136" s="106">
        <v>400000000</v>
      </c>
      <c r="S136" s="20"/>
      <c r="T136" s="113"/>
      <c r="U136" s="53"/>
      <c r="V136" s="53"/>
      <c r="W136" s="53"/>
      <c r="X136" s="53"/>
      <c r="Y136" s="53"/>
      <c r="Z136" s="53"/>
      <c r="AA136" s="53"/>
      <c r="AB136" s="53"/>
      <c r="AC136" s="53"/>
      <c r="AD136" s="53"/>
    </row>
    <row r="137" spans="1:30" ht="41.4" x14ac:dyDescent="0.3">
      <c r="A137" s="110"/>
      <c r="B137" s="32"/>
      <c r="C137" s="49" t="s">
        <v>33</v>
      </c>
      <c r="D137" s="29">
        <v>0</v>
      </c>
      <c r="E137" s="29"/>
      <c r="F137" s="29">
        <v>0</v>
      </c>
      <c r="G137" s="29"/>
      <c r="H137" s="29"/>
      <c r="I137" s="29">
        <v>0</v>
      </c>
      <c r="J137" s="29">
        <v>0</v>
      </c>
      <c r="K137" s="29">
        <v>0</v>
      </c>
      <c r="L137" s="29">
        <v>0</v>
      </c>
      <c r="M137" s="85"/>
      <c r="N137" s="106">
        <v>200000000</v>
      </c>
      <c r="O137" s="85"/>
      <c r="P137" s="106">
        <v>275000000</v>
      </c>
      <c r="Q137" s="85"/>
      <c r="R137" s="106">
        <v>350000000</v>
      </c>
      <c r="S137" s="20"/>
      <c r="T137" s="113"/>
      <c r="U137" s="53"/>
      <c r="V137" s="53"/>
      <c r="W137" s="53"/>
      <c r="X137" s="53"/>
      <c r="Y137" s="53"/>
      <c r="Z137" s="53"/>
      <c r="AA137" s="53"/>
      <c r="AB137" s="53"/>
      <c r="AC137" s="53"/>
      <c r="AD137" s="53"/>
    </row>
    <row r="138" spans="1:30" ht="27.6" x14ac:dyDescent="0.3">
      <c r="A138" s="110"/>
      <c r="B138" s="32"/>
      <c r="C138" s="49" t="s">
        <v>144</v>
      </c>
      <c r="D138" s="29">
        <v>0</v>
      </c>
      <c r="E138" s="29"/>
      <c r="F138" s="29">
        <v>0</v>
      </c>
      <c r="G138" s="29"/>
      <c r="H138" s="29"/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145000000</v>
      </c>
      <c r="O138" s="29">
        <v>0</v>
      </c>
      <c r="P138" s="29">
        <v>176000000</v>
      </c>
      <c r="Q138" s="29">
        <v>0</v>
      </c>
      <c r="R138" s="29">
        <v>176000000</v>
      </c>
      <c r="S138" s="20"/>
      <c r="T138" s="113"/>
      <c r="U138" s="53"/>
      <c r="V138" s="53"/>
      <c r="W138" s="53"/>
      <c r="X138" s="53"/>
      <c r="Y138" s="53"/>
      <c r="Z138" s="53"/>
      <c r="AA138" s="53"/>
      <c r="AB138" s="53"/>
      <c r="AC138" s="53"/>
      <c r="AD138" s="53"/>
    </row>
    <row r="139" spans="1:30" ht="27.6" x14ac:dyDescent="0.3">
      <c r="A139" s="110"/>
      <c r="B139" s="32"/>
      <c r="C139" s="49" t="s">
        <v>22</v>
      </c>
      <c r="D139" s="29">
        <v>0</v>
      </c>
      <c r="E139" s="29"/>
      <c r="F139" s="29">
        <v>0</v>
      </c>
      <c r="G139" s="29"/>
      <c r="H139" s="29"/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350000000</v>
      </c>
      <c r="O139" s="29">
        <v>0</v>
      </c>
      <c r="P139" s="29">
        <v>350000000</v>
      </c>
      <c r="Q139" s="29">
        <v>0</v>
      </c>
      <c r="R139" s="29">
        <v>350000000</v>
      </c>
      <c r="S139" s="20"/>
      <c r="T139" s="11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</row>
    <row r="140" spans="1:30" ht="27.6" x14ac:dyDescent="0.3">
      <c r="A140" s="110"/>
      <c r="B140" s="32"/>
      <c r="C140" s="49" t="s">
        <v>23</v>
      </c>
      <c r="D140" s="29">
        <v>0</v>
      </c>
      <c r="E140" s="29"/>
      <c r="F140" s="29">
        <v>0</v>
      </c>
      <c r="G140" s="29"/>
      <c r="H140" s="29"/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165000000</v>
      </c>
      <c r="O140" s="29">
        <v>0</v>
      </c>
      <c r="P140" s="29">
        <v>186000000</v>
      </c>
      <c r="Q140" s="29">
        <v>0</v>
      </c>
      <c r="R140" s="29">
        <v>186000000</v>
      </c>
      <c r="S140" s="20"/>
      <c r="T140" s="113"/>
      <c r="U140" s="53"/>
      <c r="V140" s="53"/>
      <c r="W140" s="53"/>
      <c r="X140" s="53"/>
      <c r="Y140" s="53"/>
      <c r="Z140" s="53"/>
      <c r="AA140" s="53"/>
      <c r="AB140" s="53"/>
      <c r="AC140" s="53"/>
      <c r="AD140" s="53"/>
    </row>
    <row r="141" spans="1:30" ht="55.8" customHeight="1" x14ac:dyDescent="0.3">
      <c r="A141" s="110"/>
      <c r="B141" s="32"/>
      <c r="C141" s="49" t="s">
        <v>65</v>
      </c>
      <c r="D141" s="42" t="s">
        <v>128</v>
      </c>
      <c r="E141" s="42"/>
      <c r="F141" s="29">
        <v>0</v>
      </c>
      <c r="G141" s="29"/>
      <c r="H141" s="29"/>
      <c r="I141" s="29">
        <v>0</v>
      </c>
      <c r="J141" s="29">
        <v>0</v>
      </c>
      <c r="K141" s="28"/>
      <c r="L141" s="106">
        <v>200000000</v>
      </c>
      <c r="M141" s="85"/>
      <c r="N141" s="106">
        <v>450000000</v>
      </c>
      <c r="O141" s="85"/>
      <c r="P141" s="106">
        <v>475000000</v>
      </c>
      <c r="Q141" s="85"/>
      <c r="R141" s="106">
        <v>525000000</v>
      </c>
      <c r="S141" s="20"/>
      <c r="T141" s="113"/>
      <c r="U141" s="53"/>
      <c r="V141" s="53"/>
      <c r="W141" s="53"/>
      <c r="X141" s="53"/>
      <c r="Y141" s="53"/>
      <c r="Z141" s="53"/>
      <c r="AA141" s="53"/>
      <c r="AB141" s="53"/>
      <c r="AC141" s="53"/>
      <c r="AD141" s="53"/>
    </row>
    <row r="142" spans="1:30" ht="35.4" customHeight="1" x14ac:dyDescent="0.3">
      <c r="A142" s="110"/>
      <c r="B142" s="32"/>
      <c r="C142" s="49" t="s">
        <v>66</v>
      </c>
      <c r="D142" s="29">
        <v>0</v>
      </c>
      <c r="E142" s="29"/>
      <c r="F142" s="29">
        <v>0</v>
      </c>
      <c r="G142" s="29"/>
      <c r="H142" s="29"/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86000000</v>
      </c>
      <c r="O142" s="29">
        <v>0</v>
      </c>
      <c r="P142" s="29">
        <v>125000000</v>
      </c>
      <c r="Q142" s="29">
        <v>0</v>
      </c>
      <c r="R142" s="29">
        <v>12500000</v>
      </c>
      <c r="S142" s="20"/>
      <c r="T142" s="113"/>
      <c r="U142" s="53"/>
      <c r="V142" s="53"/>
      <c r="W142" s="53"/>
      <c r="X142" s="53"/>
      <c r="Y142" s="53"/>
      <c r="Z142" s="53"/>
      <c r="AA142" s="53"/>
      <c r="AB142" s="53"/>
      <c r="AC142" s="53"/>
      <c r="AD142" s="53"/>
    </row>
    <row r="143" spans="1:30" ht="20.399999999999999" customHeight="1" x14ac:dyDescent="0.3">
      <c r="A143" s="110"/>
      <c r="B143" s="32"/>
      <c r="C143" s="21" t="s">
        <v>40</v>
      </c>
      <c r="D143" s="29">
        <v>0</v>
      </c>
      <c r="E143" s="29"/>
      <c r="F143" s="29">
        <v>0</v>
      </c>
      <c r="G143" s="29"/>
      <c r="H143" s="29"/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41"/>
      <c r="T143" s="121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</row>
    <row r="144" spans="1:30" x14ac:dyDescent="0.3">
      <c r="A144" s="110"/>
      <c r="B144" s="32"/>
      <c r="C144" s="49"/>
      <c r="D144" s="20"/>
      <c r="E144" s="20"/>
      <c r="F144" s="20"/>
      <c r="G144" s="20"/>
      <c r="H144" s="20"/>
      <c r="I144" s="28"/>
      <c r="J144" s="29"/>
      <c r="K144" s="28"/>
      <c r="L144" s="29"/>
      <c r="M144" s="20"/>
      <c r="N144" s="20"/>
      <c r="O144" s="20"/>
      <c r="P144" s="20"/>
      <c r="Q144" s="20"/>
      <c r="R144" s="20"/>
      <c r="S144" s="20"/>
      <c r="T144" s="113"/>
      <c r="U144" s="53"/>
      <c r="V144" s="53"/>
      <c r="W144" s="53"/>
      <c r="X144" s="53"/>
      <c r="Y144" s="53"/>
      <c r="Z144" s="53"/>
      <c r="AA144" s="53"/>
      <c r="AB144" s="53"/>
      <c r="AC144" s="53"/>
      <c r="AD144" s="53"/>
    </row>
    <row r="145" spans="1:30" ht="37.200000000000003" customHeight="1" x14ac:dyDescent="0.3">
      <c r="A145" s="110"/>
      <c r="B145" s="45"/>
      <c r="C145" s="127" t="s">
        <v>24</v>
      </c>
      <c r="D145" s="46"/>
      <c r="E145" s="46"/>
      <c r="F145" s="46"/>
      <c r="G145" s="46"/>
      <c r="H145" s="46"/>
      <c r="I145" s="72"/>
      <c r="J145" s="73">
        <f>+J147</f>
        <v>124500000</v>
      </c>
      <c r="K145" s="72"/>
      <c r="L145" s="73">
        <f>+L147</f>
        <v>318691725</v>
      </c>
      <c r="M145" s="73">
        <f>SUM(M147:M154)</f>
        <v>0</v>
      </c>
      <c r="N145" s="89">
        <f>+N146</f>
        <v>1750000000</v>
      </c>
      <c r="O145" s="89"/>
      <c r="P145" s="89">
        <f>+P146</f>
        <v>1965000000</v>
      </c>
      <c r="Q145" s="89"/>
      <c r="R145" s="89">
        <f>+R146</f>
        <v>2250000000</v>
      </c>
      <c r="S145" s="46"/>
      <c r="T145" s="119"/>
      <c r="U145" s="53"/>
      <c r="V145" s="53"/>
      <c r="W145" s="53"/>
      <c r="X145" s="53"/>
      <c r="Y145" s="53"/>
      <c r="Z145" s="53"/>
      <c r="AA145" s="53"/>
      <c r="AB145" s="53"/>
      <c r="AC145" s="53"/>
      <c r="AD145" s="53"/>
    </row>
    <row r="146" spans="1:30" ht="48" customHeight="1" x14ac:dyDescent="0.3">
      <c r="A146" s="110"/>
      <c r="B146" s="32"/>
      <c r="C146" s="138" t="s">
        <v>53</v>
      </c>
      <c r="D146" s="50" t="s">
        <v>107</v>
      </c>
      <c r="E146" s="50"/>
      <c r="F146" s="24"/>
      <c r="G146" s="24"/>
      <c r="H146" s="24"/>
      <c r="I146" s="90"/>
      <c r="J146" s="91">
        <v>0</v>
      </c>
      <c r="K146" s="71"/>
      <c r="L146" s="91">
        <v>0</v>
      </c>
      <c r="M146" s="38"/>
      <c r="N146" s="74">
        <f>SUM(N148:N154)</f>
        <v>1750000000</v>
      </c>
      <c r="O146" s="74"/>
      <c r="P146" s="74">
        <f>SUM(P148:P154)</f>
        <v>1965000000</v>
      </c>
      <c r="Q146" s="74"/>
      <c r="R146" s="74">
        <f>SUM(R148:R154)</f>
        <v>2250000000</v>
      </c>
      <c r="S146" s="38"/>
      <c r="T146" s="115"/>
      <c r="U146" s="53"/>
      <c r="V146" s="53"/>
      <c r="W146" s="53"/>
      <c r="X146" s="53"/>
      <c r="Y146" s="53"/>
      <c r="Z146" s="53"/>
      <c r="AA146" s="53"/>
      <c r="AB146" s="53"/>
      <c r="AC146" s="53"/>
      <c r="AD146" s="53"/>
    </row>
    <row r="147" spans="1:30" ht="25.2" customHeight="1" x14ac:dyDescent="0.3">
      <c r="A147" s="110"/>
      <c r="B147" s="32"/>
      <c r="C147" s="23" t="s">
        <v>93</v>
      </c>
      <c r="D147" s="24"/>
      <c r="E147" s="24"/>
      <c r="F147" s="24"/>
      <c r="G147" s="24"/>
      <c r="H147" s="24"/>
      <c r="I147" s="25"/>
      <c r="J147" s="26">
        <f>SUM(J149:J154)</f>
        <v>124500000</v>
      </c>
      <c r="K147" s="25"/>
      <c r="L147" s="26">
        <f>SUM(L148:L152)</f>
        <v>318691725</v>
      </c>
      <c r="M147" s="92"/>
      <c r="N147" s="92"/>
      <c r="O147" s="92"/>
      <c r="P147" s="92"/>
      <c r="Q147" s="92"/>
      <c r="R147" s="92"/>
      <c r="S147" s="92"/>
      <c r="T147" s="122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</row>
    <row r="148" spans="1:30" ht="25.8" customHeight="1" x14ac:dyDescent="0.3">
      <c r="A148" s="110"/>
      <c r="B148" s="32"/>
      <c r="C148" s="51" t="s">
        <v>60</v>
      </c>
      <c r="D148" s="36" t="s">
        <v>105</v>
      </c>
      <c r="E148" s="36"/>
      <c r="F148" s="35">
        <v>0</v>
      </c>
      <c r="G148" s="35"/>
      <c r="H148" s="35"/>
      <c r="I148" s="35">
        <v>0</v>
      </c>
      <c r="J148" s="35">
        <v>0</v>
      </c>
      <c r="K148" s="36"/>
      <c r="L148" s="35">
        <v>318691725</v>
      </c>
      <c r="M148" s="36"/>
      <c r="N148" s="93">
        <v>650000000</v>
      </c>
      <c r="O148" s="36"/>
      <c r="P148" s="93">
        <v>675000000</v>
      </c>
      <c r="Q148" s="36"/>
      <c r="R148" s="93">
        <v>700000000</v>
      </c>
      <c r="S148" s="20"/>
      <c r="T148" s="113"/>
      <c r="U148" s="53"/>
      <c r="V148" s="53"/>
      <c r="W148" s="53"/>
      <c r="X148" s="53"/>
      <c r="Y148" s="53"/>
      <c r="Z148" s="53"/>
      <c r="AA148" s="53"/>
      <c r="AB148" s="53"/>
      <c r="AC148" s="53"/>
      <c r="AD148" s="53"/>
    </row>
    <row r="149" spans="1:30" ht="25.8" customHeight="1" x14ac:dyDescent="0.3">
      <c r="A149" s="110"/>
      <c r="B149" s="32"/>
      <c r="C149" s="51" t="s">
        <v>25</v>
      </c>
      <c r="D149" s="36" t="s">
        <v>106</v>
      </c>
      <c r="E149" s="36"/>
      <c r="F149" s="35">
        <v>0</v>
      </c>
      <c r="G149" s="35"/>
      <c r="H149" s="35"/>
      <c r="I149" s="35">
        <v>0</v>
      </c>
      <c r="J149" s="35">
        <v>0</v>
      </c>
      <c r="K149" s="36"/>
      <c r="L149" s="35">
        <v>0</v>
      </c>
      <c r="M149" s="36"/>
      <c r="N149" s="94">
        <v>600000000</v>
      </c>
      <c r="O149" s="36"/>
      <c r="P149" s="94">
        <v>710000000</v>
      </c>
      <c r="Q149" s="36"/>
      <c r="R149" s="94">
        <v>800000000</v>
      </c>
      <c r="S149" s="20"/>
      <c r="T149" s="113"/>
      <c r="U149" s="53"/>
      <c r="V149" s="53"/>
      <c r="W149" s="53"/>
      <c r="X149" s="53"/>
      <c r="Y149" s="53"/>
      <c r="Z149" s="53"/>
      <c r="AA149" s="53"/>
      <c r="AB149" s="53"/>
      <c r="AC149" s="53"/>
      <c r="AD149" s="53"/>
    </row>
    <row r="150" spans="1:30" ht="38.4" customHeight="1" x14ac:dyDescent="0.3">
      <c r="A150" s="110"/>
      <c r="B150" s="32"/>
      <c r="C150" s="51" t="s">
        <v>26</v>
      </c>
      <c r="D150" s="36" t="s">
        <v>107</v>
      </c>
      <c r="E150" s="36"/>
      <c r="F150" s="35">
        <v>0</v>
      </c>
      <c r="G150" s="35"/>
      <c r="H150" s="35"/>
      <c r="I150" s="35">
        <v>0</v>
      </c>
      <c r="J150" s="35">
        <v>0</v>
      </c>
      <c r="K150" s="36"/>
      <c r="L150" s="35">
        <v>0</v>
      </c>
      <c r="M150" s="36"/>
      <c r="N150" s="94">
        <v>300000000</v>
      </c>
      <c r="O150" s="34"/>
      <c r="P150" s="94">
        <v>300000000</v>
      </c>
      <c r="Q150" s="34"/>
      <c r="R150" s="94">
        <v>370000000</v>
      </c>
      <c r="S150" s="20"/>
      <c r="T150" s="113"/>
      <c r="U150" s="53"/>
      <c r="V150" s="53"/>
      <c r="W150" s="53"/>
      <c r="X150" s="53"/>
      <c r="Y150" s="53"/>
      <c r="Z150" s="53"/>
      <c r="AA150" s="53"/>
      <c r="AB150" s="53"/>
      <c r="AC150" s="53"/>
      <c r="AD150" s="53"/>
    </row>
    <row r="151" spans="1:30" ht="37.799999999999997" customHeight="1" x14ac:dyDescent="0.3">
      <c r="A151" s="110"/>
      <c r="B151" s="32"/>
      <c r="C151" s="51" t="s">
        <v>27</v>
      </c>
      <c r="D151" s="36" t="s">
        <v>108</v>
      </c>
      <c r="E151" s="36"/>
      <c r="F151" s="35">
        <v>0</v>
      </c>
      <c r="G151" s="35"/>
      <c r="H151" s="35"/>
      <c r="I151" s="35">
        <v>0</v>
      </c>
      <c r="J151" s="35">
        <v>0</v>
      </c>
      <c r="K151" s="36"/>
      <c r="L151" s="35">
        <v>0</v>
      </c>
      <c r="M151" s="36"/>
      <c r="N151" s="94">
        <v>200000000</v>
      </c>
      <c r="O151" s="34"/>
      <c r="P151" s="94">
        <v>280000000</v>
      </c>
      <c r="Q151" s="34"/>
      <c r="R151" s="94">
        <v>380000000</v>
      </c>
      <c r="S151" s="20"/>
      <c r="T151" s="11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</row>
    <row r="152" spans="1:30" ht="24" customHeight="1" x14ac:dyDescent="0.3">
      <c r="A152" s="110"/>
      <c r="B152" s="32"/>
      <c r="C152" s="51" t="s">
        <v>28</v>
      </c>
      <c r="D152" s="35">
        <v>0</v>
      </c>
      <c r="E152" s="35"/>
      <c r="F152" s="35">
        <v>0</v>
      </c>
      <c r="G152" s="35"/>
      <c r="H152" s="35"/>
      <c r="I152" s="35">
        <v>0</v>
      </c>
      <c r="J152" s="35">
        <v>0</v>
      </c>
      <c r="K152" s="35">
        <v>0</v>
      </c>
      <c r="L152" s="35">
        <v>0</v>
      </c>
      <c r="M152" s="35">
        <v>0</v>
      </c>
      <c r="N152" s="35">
        <v>0</v>
      </c>
      <c r="O152" s="35">
        <v>0</v>
      </c>
      <c r="P152" s="35">
        <v>0</v>
      </c>
      <c r="Q152" s="35">
        <v>0</v>
      </c>
      <c r="R152" s="35">
        <v>0</v>
      </c>
      <c r="S152" s="20"/>
      <c r="T152" s="113"/>
      <c r="U152" s="53"/>
      <c r="V152" s="53"/>
      <c r="W152" s="53"/>
      <c r="X152" s="53"/>
      <c r="Y152" s="53"/>
      <c r="Z152" s="53"/>
      <c r="AA152" s="53"/>
      <c r="AB152" s="53"/>
      <c r="AC152" s="53"/>
      <c r="AD152" s="53"/>
    </row>
    <row r="153" spans="1:30" x14ac:dyDescent="0.3">
      <c r="A153" s="110"/>
      <c r="B153" s="32"/>
      <c r="C153" s="51" t="s">
        <v>29</v>
      </c>
      <c r="D153" s="35">
        <v>0</v>
      </c>
      <c r="E153" s="35"/>
      <c r="F153" s="35">
        <v>0</v>
      </c>
      <c r="G153" s="35"/>
      <c r="H153" s="35"/>
      <c r="I153" s="35">
        <v>0</v>
      </c>
      <c r="J153" s="35">
        <v>0</v>
      </c>
      <c r="K153" s="35">
        <v>0</v>
      </c>
      <c r="L153" s="35">
        <v>0</v>
      </c>
      <c r="M153" s="35">
        <v>0</v>
      </c>
      <c r="N153" s="35">
        <v>0</v>
      </c>
      <c r="O153" s="35">
        <v>0</v>
      </c>
      <c r="P153" s="35">
        <v>0</v>
      </c>
      <c r="Q153" s="35">
        <v>0</v>
      </c>
      <c r="R153" s="35">
        <v>0</v>
      </c>
      <c r="S153" s="20"/>
      <c r="T153" s="113"/>
      <c r="U153" s="53"/>
      <c r="V153" s="53"/>
      <c r="W153" s="53"/>
      <c r="X153" s="53"/>
      <c r="Y153" s="53"/>
      <c r="Z153" s="53"/>
      <c r="AA153" s="53"/>
      <c r="AB153" s="53"/>
      <c r="AC153" s="53"/>
      <c r="AD153" s="53"/>
    </row>
    <row r="154" spans="1:30" ht="27.6" x14ac:dyDescent="0.3">
      <c r="A154" s="110"/>
      <c r="B154" s="32"/>
      <c r="C154" s="52" t="s">
        <v>42</v>
      </c>
      <c r="D154" s="36" t="s">
        <v>109</v>
      </c>
      <c r="E154" s="36"/>
      <c r="F154" s="35">
        <v>0</v>
      </c>
      <c r="G154" s="35"/>
      <c r="H154" s="35"/>
      <c r="I154" s="36"/>
      <c r="J154" s="35">
        <v>124500000</v>
      </c>
      <c r="K154" s="35">
        <v>0</v>
      </c>
      <c r="L154" s="35">
        <v>0</v>
      </c>
      <c r="M154" s="35">
        <v>0</v>
      </c>
      <c r="N154" s="35">
        <v>0</v>
      </c>
      <c r="O154" s="35">
        <v>0</v>
      </c>
      <c r="P154" s="35">
        <v>0</v>
      </c>
      <c r="Q154" s="35">
        <v>0</v>
      </c>
      <c r="R154" s="35">
        <v>0</v>
      </c>
      <c r="S154" s="20"/>
      <c r="T154" s="113"/>
      <c r="U154" s="53"/>
      <c r="V154" s="53"/>
      <c r="W154" s="53"/>
      <c r="X154" s="53"/>
      <c r="Y154" s="53"/>
      <c r="Z154" s="53"/>
      <c r="AA154" s="53"/>
      <c r="AB154" s="53"/>
      <c r="AC154" s="53"/>
      <c r="AD154" s="53"/>
    </row>
    <row r="155" spans="1:30" ht="30.6" customHeight="1" thickBot="1" x14ac:dyDescent="0.35">
      <c r="A155" s="139"/>
      <c r="B155" s="198"/>
      <c r="C155" s="198"/>
      <c r="D155" s="198"/>
      <c r="E155" s="198"/>
      <c r="F155" s="198"/>
      <c r="G155" s="140"/>
      <c r="H155" s="140"/>
      <c r="I155" s="141"/>
      <c r="J155" s="142">
        <f>+J145+J133+J68+J11</f>
        <v>7940715693</v>
      </c>
      <c r="K155" s="141"/>
      <c r="L155" s="142">
        <f>+L145+L133+L68+L11</f>
        <v>9080456193</v>
      </c>
      <c r="M155" s="143"/>
      <c r="N155" s="142">
        <f>+N145+N133+N68+N11</f>
        <v>24545115633</v>
      </c>
      <c r="O155" s="143"/>
      <c r="P155" s="142">
        <f>+P145+P133+P68+P11</f>
        <v>25326766586.25</v>
      </c>
      <c r="Q155" s="143"/>
      <c r="R155" s="142">
        <f>+R145+R133+R68+R11</f>
        <v>26554601186.8125</v>
      </c>
      <c r="S155" s="143"/>
      <c r="T155" s="144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</row>
    <row r="156" spans="1:30" x14ac:dyDescent="0.3">
      <c r="B156" s="53"/>
      <c r="C156" s="54"/>
      <c r="D156" s="54"/>
      <c r="E156" s="54"/>
      <c r="F156" s="54"/>
      <c r="G156" s="54"/>
      <c r="H156" s="54"/>
      <c r="I156" s="95"/>
      <c r="J156" s="96"/>
      <c r="K156" s="79"/>
      <c r="L156" s="97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  <c r="AC156" s="53"/>
      <c r="AD156" s="53"/>
    </row>
    <row r="157" spans="1:30" x14ac:dyDescent="0.3">
      <c r="B157" s="53"/>
      <c r="C157" s="54"/>
      <c r="D157" s="54"/>
      <c r="E157" s="54"/>
      <c r="F157" s="54"/>
      <c r="G157" s="54"/>
      <c r="H157" s="54"/>
      <c r="I157" s="95"/>
      <c r="J157" s="96"/>
      <c r="K157" s="79"/>
      <c r="L157" s="97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  <c r="AC157" s="53"/>
      <c r="AD157" s="53"/>
    </row>
    <row r="158" spans="1:30" x14ac:dyDescent="0.3">
      <c r="B158" s="53"/>
      <c r="C158" s="54"/>
      <c r="D158" s="54"/>
      <c r="E158" s="54"/>
      <c r="F158" s="54"/>
      <c r="G158" s="54"/>
      <c r="H158" s="54"/>
      <c r="I158" s="95"/>
      <c r="J158" s="96"/>
      <c r="K158" s="79"/>
      <c r="L158" s="97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  <c r="AC158" s="53"/>
      <c r="AD158" s="53"/>
    </row>
    <row r="159" spans="1:30" x14ac:dyDescent="0.3">
      <c r="B159" s="53"/>
      <c r="C159" s="55"/>
      <c r="D159" s="54"/>
      <c r="E159" s="54"/>
      <c r="F159" s="54"/>
      <c r="G159" s="54"/>
      <c r="H159" s="54"/>
      <c r="I159" s="95"/>
      <c r="J159" s="96"/>
      <c r="K159" s="79"/>
      <c r="L159" s="97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</row>
    <row r="160" spans="1:30" x14ac:dyDescent="0.3">
      <c r="B160" s="53"/>
      <c r="C160" s="54"/>
      <c r="D160" s="54"/>
      <c r="E160" s="54"/>
      <c r="F160" s="54"/>
      <c r="G160" s="54"/>
      <c r="H160" s="54"/>
      <c r="I160" s="95"/>
      <c r="J160" s="96"/>
      <c r="K160" s="79"/>
      <c r="L160" s="97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  <c r="AC160" s="53"/>
      <c r="AD160" s="53"/>
    </row>
    <row r="161" spans="2:30" x14ac:dyDescent="0.3">
      <c r="B161" s="53"/>
      <c r="C161" s="54"/>
      <c r="D161" s="54"/>
      <c r="E161" s="54"/>
      <c r="F161" s="54"/>
      <c r="G161" s="54"/>
      <c r="H161" s="54"/>
      <c r="I161" s="95"/>
      <c r="J161" s="96"/>
      <c r="K161" s="79"/>
      <c r="L161" s="97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  <c r="AC161" s="53"/>
      <c r="AD161" s="53"/>
    </row>
    <row r="162" spans="2:30" x14ac:dyDescent="0.3">
      <c r="B162" s="53"/>
      <c r="C162" s="54"/>
      <c r="D162" s="54"/>
      <c r="E162" s="54"/>
      <c r="F162" s="54"/>
      <c r="G162" s="54"/>
      <c r="H162" s="54"/>
      <c r="I162" s="95"/>
      <c r="J162" s="96"/>
      <c r="K162" s="79"/>
      <c r="L162" s="97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  <c r="AC162" s="53"/>
      <c r="AD162" s="53"/>
    </row>
    <row r="163" spans="2:30" x14ac:dyDescent="0.3">
      <c r="B163" s="53"/>
      <c r="C163" s="54"/>
      <c r="D163" s="54"/>
      <c r="E163" s="54"/>
      <c r="F163" s="54"/>
      <c r="G163" s="54"/>
      <c r="H163" s="54"/>
      <c r="I163" s="95"/>
      <c r="J163" s="96"/>
      <c r="K163" s="79"/>
      <c r="L163" s="97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</row>
    <row r="164" spans="2:30" x14ac:dyDescent="0.3">
      <c r="B164" s="53"/>
      <c r="C164" s="54"/>
      <c r="D164" s="54"/>
      <c r="E164" s="54"/>
      <c r="F164" s="54"/>
      <c r="G164" s="54"/>
      <c r="H164" s="54"/>
      <c r="I164" s="95"/>
      <c r="J164" s="96"/>
      <c r="K164" s="79"/>
      <c r="L164" s="97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  <c r="AC164" s="53"/>
      <c r="AD164" s="53"/>
    </row>
    <row r="165" spans="2:30" x14ac:dyDescent="0.3">
      <c r="B165" s="53"/>
      <c r="C165" s="54"/>
      <c r="D165" s="54"/>
      <c r="E165" s="54"/>
      <c r="F165" s="54"/>
      <c r="G165" s="54"/>
      <c r="H165" s="54"/>
      <c r="I165" s="95"/>
      <c r="J165" s="96"/>
      <c r="K165" s="79"/>
      <c r="L165" s="97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  <c r="AC165" s="53"/>
      <c r="AD165" s="53"/>
    </row>
    <row r="166" spans="2:30" x14ac:dyDescent="0.3">
      <c r="B166" s="53"/>
      <c r="C166" s="54"/>
      <c r="D166" s="54"/>
      <c r="E166" s="54"/>
      <c r="F166" s="54"/>
      <c r="G166" s="54"/>
      <c r="H166" s="54"/>
      <c r="I166" s="95"/>
      <c r="J166" s="96"/>
      <c r="K166" s="79"/>
      <c r="L166" s="97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  <c r="AC166" s="53"/>
      <c r="AD166" s="53"/>
    </row>
    <row r="167" spans="2:30" x14ac:dyDescent="0.3">
      <c r="B167" s="53"/>
      <c r="C167" s="54"/>
      <c r="D167" s="54"/>
      <c r="E167" s="54"/>
      <c r="F167" s="54"/>
      <c r="G167" s="54"/>
      <c r="H167" s="54"/>
      <c r="I167" s="95"/>
      <c r="J167" s="96"/>
      <c r="K167" s="79"/>
      <c r="L167" s="97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</row>
    <row r="168" spans="2:30" x14ac:dyDescent="0.3">
      <c r="B168" s="53"/>
      <c r="C168" s="54"/>
      <c r="D168" s="54"/>
      <c r="E168" s="54"/>
      <c r="F168" s="54"/>
      <c r="G168" s="54"/>
      <c r="H168" s="54"/>
      <c r="I168" s="95"/>
      <c r="J168" s="96"/>
      <c r="K168" s="79"/>
      <c r="L168" s="97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  <c r="AC168" s="53"/>
      <c r="AD168" s="53"/>
    </row>
    <row r="169" spans="2:30" x14ac:dyDescent="0.3">
      <c r="B169" s="53"/>
      <c r="C169" s="54"/>
      <c r="D169" s="54"/>
      <c r="E169" s="54"/>
      <c r="F169" s="54"/>
      <c r="G169" s="54"/>
      <c r="H169" s="54"/>
      <c r="I169" s="95"/>
      <c r="J169" s="96"/>
      <c r="K169" s="79"/>
      <c r="L169" s="97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  <c r="AC169" s="53"/>
      <c r="AD169" s="53"/>
    </row>
    <row r="170" spans="2:30" x14ac:dyDescent="0.3">
      <c r="B170" s="53"/>
      <c r="C170" s="53"/>
      <c r="D170" s="53"/>
      <c r="E170" s="53"/>
      <c r="F170" s="53"/>
      <c r="G170" s="53"/>
      <c r="H170" s="53"/>
      <c r="I170" s="79"/>
      <c r="J170" s="97"/>
      <c r="K170" s="79"/>
      <c r="L170" s="97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  <c r="AC170" s="53"/>
      <c r="AD170" s="53"/>
    </row>
    <row r="171" spans="2:30" x14ac:dyDescent="0.3">
      <c r="B171" s="53"/>
      <c r="C171" s="53"/>
      <c r="D171" s="53"/>
      <c r="E171" s="53"/>
      <c r="F171" s="53"/>
      <c r="G171" s="53"/>
      <c r="H171" s="53"/>
      <c r="I171" s="79"/>
      <c r="J171" s="97"/>
      <c r="K171" s="79"/>
      <c r="L171" s="97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</row>
    <row r="172" spans="2:30" x14ac:dyDescent="0.3">
      <c r="B172" s="53"/>
      <c r="C172" s="53"/>
      <c r="D172" s="53"/>
      <c r="E172" s="53"/>
      <c r="F172" s="53"/>
      <c r="G172" s="53"/>
      <c r="H172" s="53"/>
      <c r="I172" s="79"/>
      <c r="J172" s="97"/>
      <c r="K172" s="79"/>
      <c r="L172" s="97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  <c r="AC172" s="53"/>
      <c r="AD172" s="53"/>
    </row>
  </sheetData>
  <mergeCells count="21">
    <mergeCell ref="B6:C6"/>
    <mergeCell ref="T6:T8"/>
    <mergeCell ref="A2:T2"/>
    <mergeCell ref="A3:T3"/>
    <mergeCell ref="A4:T4"/>
    <mergeCell ref="B155:F155"/>
    <mergeCell ref="S13:S26"/>
    <mergeCell ref="T13:T26"/>
    <mergeCell ref="A6:A8"/>
    <mergeCell ref="B64:B65"/>
    <mergeCell ref="C64:C65"/>
    <mergeCell ref="G7:H7"/>
    <mergeCell ref="D6:D8"/>
    <mergeCell ref="F6:F8"/>
    <mergeCell ref="I7:J7"/>
    <mergeCell ref="K7:L7"/>
    <mergeCell ref="M7:N7"/>
    <mergeCell ref="O7:P7"/>
    <mergeCell ref="Q7:R7"/>
    <mergeCell ref="I6:R6"/>
    <mergeCell ref="S6:S8"/>
  </mergeCells>
  <pageMargins left="0.3" right="0.35866141699999998" top="0.55118110236220497" bottom="0.55118110236220497" header="0.31496062992126" footer="0.31496062992126"/>
  <pageSetup scale="50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2018-02-06T03:20:29Z</cp:lastPrinted>
  <dcterms:created xsi:type="dcterms:W3CDTF">2017-12-30T11:50:24Z</dcterms:created>
  <dcterms:modified xsi:type="dcterms:W3CDTF">2018-02-06T03:23:26Z</dcterms:modified>
</cp:coreProperties>
</file>